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COLIT\2021\SA\PE 53-2021 - Reforma do Piso\"/>
    </mc:Choice>
  </mc:AlternateContent>
  <bookViews>
    <workbookView xWindow="0" yWindow="0" windowWidth="20490" windowHeight="7620"/>
  </bookViews>
  <sheets>
    <sheet name="Planilha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1" i="1" l="1"/>
  <c r="H116" i="1"/>
  <c r="H108" i="1"/>
  <c r="H95" i="1"/>
  <c r="G72" i="1"/>
  <c r="H69" i="1"/>
  <c r="H68" i="1"/>
  <c r="H67" i="1"/>
  <c r="G66" i="1" s="1"/>
  <c r="F66" i="1"/>
  <c r="H65" i="1"/>
  <c r="H64" i="1"/>
  <c r="H63" i="1"/>
  <c r="H62" i="1"/>
  <c r="F61" i="1"/>
  <c r="H60" i="1"/>
  <c r="G59" i="1" s="1"/>
  <c r="F59" i="1"/>
  <c r="F56" i="1"/>
  <c r="H56" i="1" s="1"/>
  <c r="H55" i="1"/>
  <c r="F55" i="1"/>
  <c r="F54" i="1"/>
  <c r="H54" i="1" s="1"/>
  <c r="F53" i="1"/>
  <c r="H53" i="1" s="1"/>
  <c r="H52" i="1"/>
  <c r="F52" i="1"/>
  <c r="F51" i="1"/>
  <c r="H50" i="1"/>
  <c r="H49" i="1"/>
  <c r="H48" i="1"/>
  <c r="H47" i="1"/>
  <c r="H46" i="1"/>
  <c r="F45" i="1"/>
  <c r="H42" i="1"/>
  <c r="H41" i="1"/>
  <c r="F40" i="1"/>
  <c r="F39" i="1"/>
  <c r="F38" i="1"/>
  <c r="F37" i="1"/>
  <c r="K36" i="1"/>
  <c r="H39" i="1" s="1"/>
  <c r="F36" i="1"/>
  <c r="F35" i="1"/>
  <c r="H34" i="1"/>
  <c r="F34" i="1"/>
  <c r="F33" i="1"/>
  <c r="F32" i="1"/>
  <c r="H29" i="1"/>
  <c r="H28" i="1"/>
  <c r="H27" i="1"/>
  <c r="H26" i="1"/>
  <c r="H25" i="1"/>
  <c r="H24" i="1"/>
  <c r="F23" i="1"/>
  <c r="F20" i="1"/>
  <c r="H20" i="1" s="1"/>
  <c r="F19" i="1"/>
  <c r="H19" i="1" s="1"/>
  <c r="F18" i="1"/>
  <c r="H18" i="1" s="1"/>
  <c r="F17" i="1"/>
  <c r="H17" i="1" s="1"/>
  <c r="F16" i="1"/>
  <c r="H16" i="1" s="1"/>
  <c r="H15" i="1"/>
  <c r="F14" i="1"/>
  <c r="H14" i="1" s="1"/>
  <c r="H13" i="1"/>
  <c r="F13" i="1"/>
  <c r="H12" i="1"/>
  <c r="F11" i="1"/>
  <c r="H10" i="1"/>
  <c r="H9" i="1"/>
  <c r="G8" i="1" s="1"/>
  <c r="F8" i="1"/>
  <c r="H66" i="1" l="1"/>
  <c r="G61" i="1"/>
  <c r="H123" i="1"/>
  <c r="G23" i="1"/>
  <c r="G40" i="1"/>
  <c r="H40" i="1" s="1"/>
  <c r="H61" i="1"/>
  <c r="H59" i="1"/>
  <c r="H8" i="1"/>
  <c r="H23" i="1"/>
  <c r="H30" i="1" s="1"/>
  <c r="G51" i="1"/>
  <c r="H51" i="1" s="1"/>
  <c r="G45" i="1"/>
  <c r="H45" i="1" s="1"/>
  <c r="G11" i="1"/>
  <c r="H11" i="1" s="1"/>
  <c r="H37" i="1"/>
  <c r="H35" i="1"/>
  <c r="H33" i="1"/>
  <c r="H38" i="1"/>
  <c r="H36" i="1"/>
  <c r="H57" i="1" l="1"/>
  <c r="H70" i="1"/>
  <c r="G32" i="1"/>
  <c r="H32" i="1" s="1"/>
  <c r="H43" i="1" s="1"/>
  <c r="H21" i="1"/>
  <c r="I73" i="1" l="1"/>
  <c r="H71" i="1"/>
  <c r="H72" i="1" s="1"/>
  <c r="H73" i="1" s="1"/>
</calcChain>
</file>

<file path=xl/sharedStrings.xml><?xml version="1.0" encoding="utf-8"?>
<sst xmlns="http://schemas.openxmlformats.org/spreadsheetml/2006/main" count="340" uniqueCount="243">
  <si>
    <t>Orçamento Analítico/Composições de Custo Unitário</t>
  </si>
  <si>
    <t xml:space="preserve">Item </t>
  </si>
  <si>
    <t>Tipo</t>
  </si>
  <si>
    <t xml:space="preserve">Serviço </t>
  </si>
  <si>
    <t>Código SINAPI/ TCPO/SEINFRA</t>
  </si>
  <si>
    <t>Unidade</t>
  </si>
  <si>
    <t xml:space="preserve">Coeficiente </t>
  </si>
  <si>
    <t>Custo Unitário</t>
  </si>
  <si>
    <t>Custo Total</t>
  </si>
  <si>
    <t xml:space="preserve">SERVIÇOS PRELIMINARES </t>
  </si>
  <si>
    <t>1.1</t>
  </si>
  <si>
    <t>SER</t>
  </si>
  <si>
    <t xml:space="preserve">LOCAÇÃO DE CONTAINER PARA USO DE ESCRITORIO , ALMOXARIFADO E BANHEIRO INCLUSO MOBILIZAÇÃO E DEMOSBILIZAÇÃO </t>
  </si>
  <si>
    <t>SINAPI</t>
  </si>
  <si>
    <t>MÊS</t>
  </si>
  <si>
    <t>1.1.1</t>
  </si>
  <si>
    <t>EQU</t>
  </si>
  <si>
    <t>LOCACAO DE CONTAINER 2,30  X  6,00 M, ALT. 2,50 M, COM 1 SANITARIO, PARA ESCRITORIO, COMPLETO, SEM DIVISORIAS INTERNAS</t>
  </si>
  <si>
    <t xml:space="preserve"> SINAPI 10775</t>
  </si>
  <si>
    <t xml:space="preserve">MES   </t>
  </si>
  <si>
    <t>1.1.2</t>
  </si>
  <si>
    <t>TRANSPORTE COM CAMINHÃO CARROCERIA COM GUINDAUTO (MUNCK),  MOMENTO MÁXIMO DE CARGA 11,7 TM, EM VIA URBANA EM LEITO NATURAL (UNIDADE: TXKM). AF_07/2020</t>
  </si>
  <si>
    <t>SINAPI 100950</t>
  </si>
  <si>
    <t>TXKM</t>
  </si>
  <si>
    <t>1.2</t>
  </si>
  <si>
    <t>TAPUME COM COMPENSADO DE MADEIRA MODULAR  EM BLOCOS DE  2,2 M X 2,2M. AF_05/2018</t>
  </si>
  <si>
    <t>SINAPI 98458 ADEQUADO</t>
  </si>
  <si>
    <t>M²</t>
  </si>
  <si>
    <t>1.2.1</t>
  </si>
  <si>
    <t>MAT</t>
  </si>
  <si>
    <t>CHAPA DE MADEIRA COMPENSADA RESINADA PARA FORMA DE CONCRETO, DE *2,2 X 1,1* M, E = 10 MM</t>
  </si>
  <si>
    <t>1350</t>
  </si>
  <si>
    <t>UM</t>
  </si>
  <si>
    <t>1.2.2</t>
  </si>
  <si>
    <t>TABUA APARELHADA *2,5 X 30* CM, EM MACARANDUBA, ANGELIM OU EQUIVALENTE DA REGIAO</t>
  </si>
  <si>
    <t>3992</t>
  </si>
  <si>
    <t>M</t>
  </si>
  <si>
    <t>1.2.3</t>
  </si>
  <si>
    <t>CAIBRO NAO APARELHADO  *7,5 X 7,5* CM, EM MACARANDUBA, ANGELIM OU EQUIVALENTE DA REGIAO -  BRUTA</t>
  </si>
  <si>
    <t>4433</t>
  </si>
  <si>
    <t>1.2.4</t>
  </si>
  <si>
    <t>APLICAÇÃO MECÂNICA DE PINTURA COM TINTA LÁTEX ACRÍLICA EM PAREDES, DUAS DEMÃOS. AF_06/2014</t>
  </si>
  <si>
    <t>1.2.5</t>
  </si>
  <si>
    <t>PREGO DE ACO POLIDO COM CABECA 18 X 27 (2 1/2 X 10)</t>
  </si>
  <si>
    <t>5061</t>
  </si>
  <si>
    <t>KG</t>
  </si>
  <si>
    <t>1.2.6</t>
  </si>
  <si>
    <t>MO</t>
  </si>
  <si>
    <t>AJUDANTE DE CARPINTEIRO COM ENCARGOS COMPLEMENTARES</t>
  </si>
  <si>
    <t>88239</t>
  </si>
  <si>
    <t>H</t>
  </si>
  <si>
    <t>1.2.7</t>
  </si>
  <si>
    <t>CARPINTEIRO DE FORMAS COM ENCARGOS COMPLEMENTARES</t>
  </si>
  <si>
    <t>88262</t>
  </si>
  <si>
    <t>1.2.8</t>
  </si>
  <si>
    <t>SERRA CIRCULAR DE BANCADA COM MOTOR ELÉTRICO POTÊNCIA DE 5HP, COM COIFA PARA DISCO 10" - CHP DIURNO. AF_08/2015</t>
  </si>
  <si>
    <t>91692</t>
  </si>
  <si>
    <t>CHP</t>
  </si>
  <si>
    <t>1.2.9</t>
  </si>
  <si>
    <t>SERRA CIRCULAR DE BANCADA COM MOTOR ELÉTRICO POTÊNCIA DE 5HP, COM COIFA PARA DISCO 10" - CHI DIURNO. AF_08/2015</t>
  </si>
  <si>
    <t>91693</t>
  </si>
  <si>
    <t>CHI</t>
  </si>
  <si>
    <t>TOTAL ITEM 1</t>
  </si>
  <si>
    <t>ADMINISTRAÇÃO LOCAL</t>
  </si>
  <si>
    <t>2.1</t>
  </si>
  <si>
    <t>ENCARREGADO GERAL COM ENCARGOS COMPLEMENTARES</t>
  </si>
  <si>
    <t>2.1.1</t>
  </si>
  <si>
    <t>MDO</t>
  </si>
  <si>
    <t>ENCARREGADO GERAL DE OBRAS</t>
  </si>
  <si>
    <t>2.1.2</t>
  </si>
  <si>
    <t>EXAMES MENSALISTA (COLETADO CAIXA)</t>
  </si>
  <si>
    <t>2.1.3</t>
  </si>
  <si>
    <t>SEGURO MENSALISTA (COLETADO CAIXA)</t>
  </si>
  <si>
    <t>2.1.4</t>
  </si>
  <si>
    <t>FERRAMENTAS - FAMILIA ENCARREGADO GERAL - MENSALISTA(ENCARGOS COMPLEMENTARES - COLETADO CAIXA)</t>
  </si>
  <si>
    <t>2.1.5</t>
  </si>
  <si>
    <t>EPI - FAMILIA ENCARREGADO GERAL - MENSALISTA (ENCARGOS COMPLEMENTARES - COLETADO CAIXA)</t>
  </si>
  <si>
    <t>2.1.6</t>
  </si>
  <si>
    <t>CURSO DE CAPACITAÇÃO PARA ENCARREGADO GERAL (ENCARGOS COMPLEMENTARES) - MENSALISTA</t>
  </si>
  <si>
    <t>TOTAL ITEM 2</t>
  </si>
  <si>
    <t>TRATAMENTO E REGULARIZAÇÃO DO PISO DE CONCRETO</t>
  </si>
  <si>
    <t>3.1</t>
  </si>
  <si>
    <t>LIXAMENTO DO PISO DE CONCRETO, SEGUIDO DE TRATAMENTO DE VAZIOS, DEPRESSÕES, TRINCAS E RACHADURAS COM ARGAMASSA CIMENTÍCIA, GRAUTE OU PRIMER DE EPÓXI VISCOSO, PARA A OBTENÇÃO DO NIVELAMENTO E ACABAMENTO RECOMENDÁVEL PARA RECEBIMENTO DO REVESTIMENTO EPÓXI.</t>
  </si>
  <si>
    <t>SINAPI  ATUALIZADO           REF.: 84656</t>
  </si>
  <si>
    <t>3.1.1</t>
  </si>
  <si>
    <t>CIMENTO PORTLAND  COMPOSTO CP II-32</t>
  </si>
  <si>
    <t>INCC- 08/18</t>
  </si>
  <si>
    <t>INCC- 04/21</t>
  </si>
  <si>
    <t>3.1.2</t>
  </si>
  <si>
    <t xml:space="preserve">CIMENTO BRANCO </t>
  </si>
  <si>
    <t>3.1.3</t>
  </si>
  <si>
    <t xml:space="preserve">LIXA EM FOLHA PARA FERRO, NÚMERO 150 </t>
  </si>
  <si>
    <t>UN</t>
  </si>
  <si>
    <t>3.1.4</t>
  </si>
  <si>
    <t>COLA BRANCA BASE PVA</t>
  </si>
  <si>
    <t>L</t>
  </si>
  <si>
    <t>3.1.5</t>
  </si>
  <si>
    <t>DISCO DE DESBASTE PARA METAL FERROSO EM GERAL, COM TRES TELAS, 9 X 1/14 X 7/8 " (228,6 X 6,4 X 22,2 MM)</t>
  </si>
  <si>
    <t>3.1.6</t>
  </si>
  <si>
    <t xml:space="preserve">PEDREIRO COM ENCARGOS COMPLEMENTARES </t>
  </si>
  <si>
    <t>3.1.7</t>
  </si>
  <si>
    <t xml:space="preserve">SERVENTE COM ENCARGOS COMPLEMENTARES </t>
  </si>
  <si>
    <t>3.2</t>
  </si>
  <si>
    <t>LIMPEZA, APÓS A REGULARIZAÇÃO E LIXAMENTO, PARA APLICAÇÃO DO PRIME/REVESTIMENTO EPÓXI.</t>
  </si>
  <si>
    <t>SINAPI    99814</t>
  </si>
  <si>
    <t>3.2.1</t>
  </si>
  <si>
    <t>LAVADORA DE ALTA PRESSÃO (LAVA-JATO) PARA ÁGUA FRIA, PRESSÃO DE OPERAÇÃO ENTRE 1400 E 1900 LIB/POL², VAZÃO MÁXIMA ENTRE 400 E 700 L/H - CHP DIURNO. AF_04/2019</t>
  </si>
  <si>
    <t>TOTAL ITEM 3</t>
  </si>
  <si>
    <t>APLICAÇÃO DE REVESTIMENTO EPÓXI</t>
  </si>
  <si>
    <t>4.1</t>
  </si>
  <si>
    <t>PINTURA DE PISO COM TINTA EPÓXI, 3 DEMÃOS, INCLUSO PRIMER EPÓXI. AF_05/2021</t>
  </si>
  <si>
    <t>SIPCI 102494</t>
  </si>
  <si>
    <t>4.1.1</t>
  </si>
  <si>
    <t>PINTOR COM ENCARGOS COMPLEMENTARES</t>
  </si>
  <si>
    <t>4.1.2</t>
  </si>
  <si>
    <t xml:space="preserve">SERVENTE COM ENCARGOS COMPLEMENTARES H </t>
  </si>
  <si>
    <t>4.1.3</t>
  </si>
  <si>
    <t xml:space="preserve">DILUENTE EPOXI L </t>
  </si>
  <si>
    <t>4.1.4</t>
  </si>
  <si>
    <t xml:space="preserve">TINTA EPOXI PREMIUM, BRANCA L </t>
  </si>
  <si>
    <t>4.1.5</t>
  </si>
  <si>
    <t>PRIMER EPOXI</t>
  </si>
  <si>
    <t>GL</t>
  </si>
  <si>
    <t>4.2</t>
  </si>
  <si>
    <t>PINTURA COM TINTA BASE DE EPOXI SOBRE PISO - PARA SINALIZAÇÃO HORIZONTAL EM PISO - DEMARCAÇÃO DE VAGAS, SETAS, ESCRITAS E SIMBOLOS</t>
  </si>
  <si>
    <t xml:space="preserve">SIPCI 102507
</t>
  </si>
  <si>
    <t>4.2.1</t>
  </si>
  <si>
    <t>4.2.2</t>
  </si>
  <si>
    <t>4.2.3</t>
  </si>
  <si>
    <t xml:space="preserve"> FITA CREPE ROLO DE 25 MM X 50 M UN </t>
  </si>
  <si>
    <t xml:space="preserve">UN </t>
  </si>
  <si>
    <t>4.2.4</t>
  </si>
  <si>
    <t xml:space="preserve"> PINTOR PARA TINTA EPOXI COM ENCARGOS COMPLEMENTARES</t>
  </si>
  <si>
    <t>4.2.5</t>
  </si>
  <si>
    <t xml:space="preserve"> TOTAL ITEM 4</t>
  </si>
  <si>
    <t xml:space="preserve">PINTURAS </t>
  </si>
  <si>
    <t>5.1</t>
  </si>
  <si>
    <t>REMOÇÃO DE PINTURA ANTIGA EM PAREDE</t>
  </si>
  <si>
    <t>SEINFRA MODIFICADO           REF.: C2197</t>
  </si>
  <si>
    <t>5.1.1</t>
  </si>
  <si>
    <t xml:space="preserve">SERVENTE COM ENCARGOS COMPLEMENTARES  </t>
  </si>
  <si>
    <t>SINAPI 88316</t>
  </si>
  <si>
    <t>5.2</t>
  </si>
  <si>
    <t>APLICAÇÃO E LIXAMENTO DE MASSA LÁTEX EM PAREDES, DUAS DEMÃO. AF_06/2014</t>
  </si>
  <si>
    <t>SINAPI  88495</t>
  </si>
  <si>
    <t>5.2.1</t>
  </si>
  <si>
    <t>LIXA EM FOLHA PARA PAREDE OU MADEIRA, NUMERO 120 (COR VERMELHA)</t>
  </si>
  <si>
    <t>5.2.2</t>
  </si>
  <si>
    <t>MASSA CORRIDA PVA PARA PAREDES INTERNAS</t>
  </si>
  <si>
    <t>5.2.3</t>
  </si>
  <si>
    <t xml:space="preserve">PINTOR COM ENCARGOS COMPLEMENTARES </t>
  </si>
  <si>
    <t>5.2.4</t>
  </si>
  <si>
    <t>5.3</t>
  </si>
  <si>
    <t>APLICAÇÃO MANUAL DE PINTURA COM TINTA LÁTEX ACRÍLICA EM PAREDES, DUAS DEMÃOS. AF_06/2014</t>
  </si>
  <si>
    <t>SINAPI 88489</t>
  </si>
  <si>
    <t>5.3.1</t>
  </si>
  <si>
    <t xml:space="preserve">TINTA ACRILICA PREMIUM, COR BRANCO FOSCO </t>
  </si>
  <si>
    <t>5.3.2</t>
  </si>
  <si>
    <t xml:space="preserve">PINTOR COM ENCARGOS COMPLEMENTARES    </t>
  </si>
  <si>
    <t>5.3.3</t>
  </si>
  <si>
    <t xml:space="preserve"> TOTAL ITEM 5</t>
  </si>
  <si>
    <t>CUSTO TOTAL DE CONSTRUÇÃO CIVIL</t>
  </si>
  <si>
    <t>B.D.I.  DE  CONSTRUÇÃO CIVIL (%)</t>
  </si>
  <si>
    <t xml:space="preserve"> PREÇO TOTAL DA OBRA</t>
  </si>
  <si>
    <t>COENGE/DILOG/SA/SG/PR</t>
  </si>
  <si>
    <t>OBSERVAÇÕES:</t>
  </si>
  <si>
    <t>(*) Encargos sociais sobre preços da mão-de-obra (não desonerado) - horista (%) - inclusos.</t>
  </si>
  <si>
    <t>CÓDIGO</t>
  </si>
  <si>
    <t>DESCRIÇÃO</t>
  </si>
  <si>
    <t>HORISTA (%)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</si>
  <si>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</si>
  <si>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</si>
  <si>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</si>
  <si>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</si>
  <si>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</si>
  <si>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</si>
  <si>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</si>
  <si>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</si>
  <si>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</si>
  <si>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</si>
  <si>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</si>
  <si>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</si>
  <si>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</si>
  <si>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</si>
  <si>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</si>
  <si>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</si>
  <si>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</si>
  <si>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</si>
  <si>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</si>
  <si>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Total dos encargos sociais básicos</t>
  </si>
  <si>
    <t>GRUPO B</t>
  </si>
  <si>
    <t>B1</t>
  </si>
  <si>
    <t>Repouso semanal remunerado</t>
  </si>
  <si>
    <t>B2</t>
  </si>
  <si>
    <t>Feriados</t>
  </si>
  <si>
    <t>B3</t>
  </si>
  <si>
    <t>Auxílio-enfermidade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</si>
  <si>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</si>
  <si>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</si>
  <si>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</si>
  <si>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</si>
  <si>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</si>
  <si>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</si>
  <si>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</si>
  <si>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</si>
  <si>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</si>
  <si>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</si>
  <si>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</si>
  <si>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</si>
  <si>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</si>
  <si>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</si>
  <si>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Total de encargos sociais que recebem incidências de A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</si>
  <si>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</si>
  <si>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</si>
  <si>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</si>
  <si>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</si>
  <si>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</si>
  <si>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</si>
  <si>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</si>
  <si>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</si>
  <si>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</si>
  <si>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</si>
  <si>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</si>
  <si>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Total de encargos sociais que não recebem incidências de A</t>
  </si>
  <si>
    <t>GRUPO D</t>
  </si>
  <si>
    <t>D1</t>
  </si>
  <si>
    <t>Reincidência de grupo A sobre grupo B</t>
  </si>
  <si>
    <t>D2</t>
  </si>
  <si>
    <t>Reincidência de grupo A sobre aviso prévio trqabalhado e reincidência do FGTS sobre aviso prévio indenizado</t>
  </si>
  <si>
    <t>Total de reicidências de um grupo sobre outro</t>
  </si>
  <si>
    <t>TOTAL GERAL</t>
  </si>
  <si>
    <t>(**) PARÂMETROS DE BDI (TCU - ACÓRDÃO 2.622/2013) - 3° QUARTIL</t>
  </si>
  <si>
    <t xml:space="preserve"> (%)</t>
  </si>
  <si>
    <t>Administração Central</t>
  </si>
  <si>
    <t>Lucro</t>
  </si>
  <si>
    <t>Despesas Financeiras</t>
  </si>
  <si>
    <t>Seguro e garantias</t>
  </si>
  <si>
    <t>Risco</t>
  </si>
  <si>
    <t>Tributos</t>
  </si>
  <si>
    <t>PIS</t>
  </si>
  <si>
    <t>COFINS</t>
  </si>
  <si>
    <t>ISS-DF</t>
  </si>
  <si>
    <t>ANEXO IV - MODELO DE PLANILHA DE CUSTOS E FORMAÇÃO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</si>
</sst>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&quot;R$&quot;\ #,##0.00"/>
    <numFmt numFmtId="165" formatCode="0.0000000"/>
    <numFmt numFmtId="167" formatCode="0.000000"/>
    <numFmt numFmtId="168" formatCode="0.0000"/>
    <numFmt numFmtId="169" formatCode="0.000"/>
    <numFmt numFmtId="170" formatCode="0.0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1"/>
      <color rgb="FF000000"/>
      <name val="Calibri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163">
    <xf numFmtId="0" fontId="0" fillId="0" borderId="0" xfId="0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wrapText="1"/>
    </xf>
    <xf numFmtId="17" fontId="4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0" fillId="0" borderId="0" xfId="0" applyFill="1" applyBorder="1"/>
    <xf numFmtId="0" fontId="5" fillId="3" borderId="11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8" fillId="0" borderId="4" xfId="3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center" vertical="center" wrapText="1"/>
    </xf>
    <xf numFmtId="164" fontId="6" fillId="0" borderId="17" xfId="0" applyNumberFormat="1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center" vertical="center" wrapText="1"/>
    </xf>
    <xf numFmtId="165" fontId="9" fillId="0" borderId="19" xfId="0" applyNumberFormat="1" applyFont="1" applyFill="1" applyBorder="1" applyAlignment="1">
      <alignment horizontal="center" vertical="center"/>
    </xf>
    <xf numFmtId="164" fontId="9" fillId="0" borderId="20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left" vertical="center" wrapText="1"/>
    </xf>
    <xf numFmtId="167" fontId="9" fillId="0" borderId="19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center" vertical="center" wrapText="1"/>
    </xf>
    <xf numFmtId="2" fontId="3" fillId="0" borderId="19" xfId="0" applyNumberFormat="1" applyFont="1" applyFill="1" applyBorder="1" applyAlignment="1">
      <alignment horizontal="center" vertical="center"/>
    </xf>
    <xf numFmtId="164" fontId="6" fillId="0" borderId="20" xfId="0" applyNumberFormat="1" applyFont="1" applyFill="1" applyBorder="1" applyAlignment="1">
      <alignment horizontal="center" vertical="center"/>
    </xf>
    <xf numFmtId="2" fontId="9" fillId="0" borderId="19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6" fillId="4" borderId="21" xfId="0" applyFont="1" applyFill="1" applyBorder="1" applyAlignment="1">
      <alignment horizontal="left" vertical="center"/>
    </xf>
    <xf numFmtId="0" fontId="6" fillId="4" borderId="22" xfId="0" applyFont="1" applyFill="1" applyBorder="1" applyAlignment="1">
      <alignment horizontal="left" vertical="center"/>
    </xf>
    <xf numFmtId="0" fontId="6" fillId="4" borderId="23" xfId="0" applyFont="1" applyFill="1" applyBorder="1" applyAlignment="1">
      <alignment horizontal="left" vertical="center"/>
    </xf>
    <xf numFmtId="164" fontId="6" fillId="4" borderId="24" xfId="0" applyNumberFormat="1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6" fillId="5" borderId="16" xfId="0" applyFont="1" applyFill="1" applyBorder="1" applyAlignment="1">
      <alignment horizontal="center" vertical="center"/>
    </xf>
    <xf numFmtId="0" fontId="6" fillId="5" borderId="16" xfId="0" applyFont="1" applyFill="1" applyBorder="1" applyAlignment="1">
      <alignment horizontal="left" vertical="center" wrapText="1"/>
    </xf>
    <xf numFmtId="164" fontId="6" fillId="5" borderId="16" xfId="0" applyNumberFormat="1" applyFont="1" applyFill="1" applyBorder="1" applyAlignment="1">
      <alignment horizontal="center" vertical="center"/>
    </xf>
    <xf numFmtId="0" fontId="9" fillId="5" borderId="19" xfId="0" applyFont="1" applyFill="1" applyBorder="1" applyAlignment="1">
      <alignment horizontal="center" vertical="center"/>
    </xf>
    <xf numFmtId="0" fontId="9" fillId="5" borderId="19" xfId="0" applyFont="1" applyFill="1" applyBorder="1" applyAlignment="1">
      <alignment horizontal="left" vertical="center" wrapText="1"/>
    </xf>
    <xf numFmtId="164" fontId="9" fillId="5" borderId="16" xfId="0" applyNumberFormat="1" applyFont="1" applyFill="1" applyBorder="1" applyAlignment="1">
      <alignment horizontal="center" vertical="center"/>
    </xf>
    <xf numFmtId="0" fontId="6" fillId="4" borderId="28" xfId="0" applyFont="1" applyFill="1" applyBorder="1" applyAlignment="1">
      <alignment horizontal="left" vertical="center"/>
    </xf>
    <xf numFmtId="0" fontId="6" fillId="4" borderId="26" xfId="0" applyFont="1" applyFill="1" applyBorder="1" applyAlignment="1">
      <alignment horizontal="left" vertical="center"/>
    </xf>
    <xf numFmtId="0" fontId="6" fillId="4" borderId="26" xfId="0" applyFont="1" applyFill="1" applyBorder="1" applyAlignment="1">
      <alignment horizontal="left" vertical="center" wrapText="1"/>
    </xf>
    <xf numFmtId="164" fontId="6" fillId="4" borderId="29" xfId="0" applyNumberFormat="1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0" fillId="6" borderId="0" xfId="0" applyFill="1"/>
    <xf numFmtId="4" fontId="6" fillId="0" borderId="19" xfId="0" applyNumberFormat="1" applyFont="1" applyFill="1" applyBorder="1" applyAlignment="1">
      <alignment horizontal="center" vertical="center"/>
    </xf>
    <xf numFmtId="168" fontId="4" fillId="0" borderId="19" xfId="0" applyNumberFormat="1" applyFont="1" applyFill="1" applyBorder="1" applyAlignment="1">
      <alignment horizontal="center" vertical="center"/>
    </xf>
    <xf numFmtId="169" fontId="4" fillId="0" borderId="19" xfId="0" applyNumberFormat="1" applyFont="1" applyFill="1" applyBorder="1" applyAlignment="1">
      <alignment horizontal="center" vertical="center"/>
    </xf>
    <xf numFmtId="0" fontId="10" fillId="0" borderId="0" xfId="0" applyFont="1"/>
    <xf numFmtId="0" fontId="6" fillId="0" borderId="16" xfId="0" applyFont="1" applyFill="1" applyBorder="1" applyAlignment="1">
      <alignment horizontal="left" vertical="center" wrapText="1"/>
    </xf>
    <xf numFmtId="4" fontId="6" fillId="0" borderId="16" xfId="0" applyNumberFormat="1" applyFont="1" applyFill="1" applyBorder="1" applyAlignment="1">
      <alignment horizontal="center" vertical="center"/>
    </xf>
    <xf numFmtId="0" fontId="6" fillId="4" borderId="28" xfId="0" applyFont="1" applyFill="1" applyBorder="1" applyAlignment="1">
      <alignment horizontal="left" vertical="center"/>
    </xf>
    <xf numFmtId="0" fontId="6" fillId="4" borderId="26" xfId="0" applyFont="1" applyFill="1" applyBorder="1" applyAlignment="1">
      <alignment horizontal="left" vertical="center"/>
    </xf>
    <xf numFmtId="0" fontId="6" fillId="4" borderId="27" xfId="0" applyFont="1" applyFill="1" applyBorder="1" applyAlignment="1">
      <alignment horizontal="left" vertical="center"/>
    </xf>
    <xf numFmtId="164" fontId="6" fillId="4" borderId="20" xfId="0" applyNumberFormat="1" applyFont="1" applyFill="1" applyBorder="1" applyAlignment="1">
      <alignment horizontal="center" vertical="center"/>
    </xf>
    <xf numFmtId="170" fontId="9" fillId="0" borderId="19" xfId="0" applyNumberFormat="1" applyFont="1" applyFill="1" applyBorder="1" applyAlignment="1">
      <alignment horizontal="center" vertical="center"/>
    </xf>
    <xf numFmtId="169" fontId="9" fillId="0" borderId="19" xfId="0" applyNumberFormat="1" applyFont="1" applyFill="1" applyBorder="1" applyAlignment="1">
      <alignment horizontal="center" vertical="center"/>
    </xf>
    <xf numFmtId="4" fontId="0" fillId="0" borderId="0" xfId="0" applyNumberFormat="1" applyFill="1" applyBorder="1"/>
    <xf numFmtId="0" fontId="9" fillId="0" borderId="19" xfId="0" applyFont="1" applyFill="1" applyBorder="1" applyAlignment="1">
      <alignment vertical="center"/>
    </xf>
    <xf numFmtId="4" fontId="3" fillId="0" borderId="19" xfId="0" applyNumberFormat="1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/>
    </xf>
    <xf numFmtId="164" fontId="9" fillId="0" borderId="20" xfId="0" applyNumberFormat="1" applyFont="1" applyFill="1" applyBorder="1" applyAlignment="1">
      <alignment horizontal="center"/>
    </xf>
    <xf numFmtId="0" fontId="0" fillId="0" borderId="0" xfId="0" applyBorder="1"/>
    <xf numFmtId="0" fontId="6" fillId="4" borderId="31" xfId="0" applyFont="1" applyFill="1" applyBorder="1" applyAlignment="1">
      <alignment horizontal="left" vertical="center"/>
    </xf>
    <xf numFmtId="0" fontId="6" fillId="4" borderId="32" xfId="0" applyFont="1" applyFill="1" applyBorder="1" applyAlignment="1">
      <alignment horizontal="left" vertical="center"/>
    </xf>
    <xf numFmtId="0" fontId="6" fillId="4" borderId="33" xfId="0" applyFont="1" applyFill="1" applyBorder="1" applyAlignment="1">
      <alignment horizontal="left" vertical="center"/>
    </xf>
    <xf numFmtId="164" fontId="3" fillId="4" borderId="34" xfId="0" applyNumberFormat="1" applyFont="1" applyFill="1" applyBorder="1" applyAlignment="1">
      <alignment horizontal="center"/>
    </xf>
    <xf numFmtId="0" fontId="0" fillId="0" borderId="3" xfId="0" applyBorder="1"/>
    <xf numFmtId="0" fontId="5" fillId="3" borderId="3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/>
    </xf>
    <xf numFmtId="164" fontId="5" fillId="3" borderId="0" xfId="0" applyNumberFormat="1" applyFont="1" applyFill="1" applyBorder="1" applyAlignment="1">
      <alignment horizontal="center"/>
    </xf>
    <xf numFmtId="0" fontId="6" fillId="0" borderId="19" xfId="1" applyNumberFormat="1" applyFont="1" applyFill="1" applyBorder="1" applyAlignment="1">
      <alignment horizontal="center" vertical="center"/>
    </xf>
    <xf numFmtId="164" fontId="3" fillId="0" borderId="19" xfId="0" applyNumberFormat="1" applyFont="1" applyFill="1" applyBorder="1" applyAlignment="1">
      <alignment horizontal="center" vertical="center"/>
    </xf>
    <xf numFmtId="164" fontId="6" fillId="0" borderId="25" xfId="0" applyNumberFormat="1" applyFont="1" applyFill="1" applyBorder="1" applyAlignment="1">
      <alignment horizontal="center" vertical="center"/>
    </xf>
    <xf numFmtId="0" fontId="0" fillId="0" borderId="19" xfId="0" applyBorder="1"/>
    <xf numFmtId="168" fontId="9" fillId="0" borderId="19" xfId="0" applyNumberFormat="1" applyFont="1" applyFill="1" applyBorder="1" applyAlignment="1">
      <alignment horizontal="center" vertical="center"/>
    </xf>
    <xf numFmtId="164" fontId="9" fillId="0" borderId="25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left" vertical="center"/>
    </xf>
    <xf numFmtId="164" fontId="3" fillId="4" borderId="35" xfId="0" applyNumberFormat="1" applyFont="1" applyFill="1" applyBorder="1" applyAlignment="1">
      <alignment horizontal="center"/>
    </xf>
    <xf numFmtId="0" fontId="6" fillId="3" borderId="3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 vertical="center"/>
    </xf>
    <xf numFmtId="164" fontId="6" fillId="3" borderId="7" xfId="0" applyNumberFormat="1" applyFont="1" applyFill="1" applyBorder="1" applyAlignment="1">
      <alignment horizontal="right" vertical="center"/>
    </xf>
    <xf numFmtId="0" fontId="6" fillId="3" borderId="3" xfId="0" applyFont="1" applyFill="1" applyBorder="1" applyAlignment="1">
      <alignment horizontal="right" vertical="center" wrapText="1"/>
    </xf>
    <xf numFmtId="0" fontId="6" fillId="3" borderId="0" xfId="0" applyFont="1" applyFill="1" applyBorder="1" applyAlignment="1">
      <alignment horizontal="right" vertical="center" wrapText="1"/>
    </xf>
    <xf numFmtId="2" fontId="2" fillId="3" borderId="0" xfId="0" applyNumberFormat="1" applyFont="1" applyFill="1" applyBorder="1"/>
    <xf numFmtId="164" fontId="2" fillId="3" borderId="7" xfId="0" applyNumberFormat="1" applyFont="1" applyFill="1" applyBorder="1"/>
    <xf numFmtId="0" fontId="2" fillId="3" borderId="8" xfId="0" applyFont="1" applyFill="1" applyBorder="1" applyAlignment="1">
      <alignment horizontal="right"/>
    </xf>
    <xf numFmtId="0" fontId="2" fillId="3" borderId="9" xfId="0" applyFont="1" applyFill="1" applyBorder="1" applyAlignment="1">
      <alignment horizontal="right"/>
    </xf>
    <xf numFmtId="0" fontId="0" fillId="3" borderId="9" xfId="0" applyFill="1" applyBorder="1"/>
    <xf numFmtId="164" fontId="2" fillId="3" borderId="10" xfId="0" applyNumberFormat="1" applyFont="1" applyFill="1" applyBorder="1"/>
    <xf numFmtId="0" fontId="11" fillId="0" borderId="1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2" fillId="0" borderId="36" xfId="0" applyFont="1" applyBorder="1"/>
    <xf numFmtId="0" fontId="2" fillId="0" borderId="37" xfId="0" applyFont="1" applyBorder="1" applyAlignment="1">
      <alignment horizontal="left"/>
    </xf>
    <xf numFmtId="0" fontId="2" fillId="0" borderId="37" xfId="0" applyFont="1" applyBorder="1"/>
    <xf numFmtId="0" fontId="2" fillId="0" borderId="38" xfId="0" applyFont="1" applyBorder="1"/>
    <xf numFmtId="0" fontId="0" fillId="0" borderId="1" xfId="0" applyBorder="1"/>
    <xf numFmtId="0" fontId="0" fillId="0" borderId="2" xfId="0" applyBorder="1"/>
    <xf numFmtId="0" fontId="0" fillId="0" borderId="6" xfId="0" applyBorder="1"/>
    <xf numFmtId="0" fontId="2" fillId="0" borderId="0" xfId="0" applyFont="1" applyBorder="1" applyAlignment="1">
      <alignment horizontal="left"/>
    </xf>
    <xf numFmtId="0" fontId="0" fillId="0" borderId="7" xfId="0" applyBorder="1"/>
    <xf numFmtId="0" fontId="0" fillId="0" borderId="0" xfId="0" applyBorder="1" applyAlignment="1">
      <alignment horizontal="left"/>
    </xf>
    <xf numFmtId="2" fontId="0" fillId="0" borderId="7" xfId="0" applyNumberFormat="1" applyBorder="1"/>
    <xf numFmtId="2" fontId="2" fillId="0" borderId="7" xfId="0" applyNumberFormat="1" applyFont="1" applyBorder="1"/>
    <xf numFmtId="0" fontId="0" fillId="0" borderId="0" xfId="0" applyBorder="1" applyAlignment="1">
      <alignment horizontal="left"/>
    </xf>
    <xf numFmtId="0" fontId="2" fillId="0" borderId="7" xfId="0" applyFont="1" applyBorder="1"/>
    <xf numFmtId="0" fontId="0" fillId="0" borderId="36" xfId="0" applyBorder="1"/>
    <xf numFmtId="2" fontId="2" fillId="0" borderId="38" xfId="0" applyNumberFormat="1" applyFon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37" xfId="0" applyBorder="1"/>
    <xf numFmtId="0" fontId="2" fillId="0" borderId="38" xfId="0" applyFont="1" applyBorder="1" applyAlignment="1">
      <alignment horizontal="center"/>
    </xf>
    <xf numFmtId="2" fontId="3" fillId="7" borderId="19" xfId="0" applyNumberFormat="1" applyFont="1" applyFill="1" applyBorder="1" applyAlignment="1">
      <alignment horizontal="center" vertical="center"/>
    </xf>
    <xf numFmtId="164" fontId="6" fillId="7" borderId="20" xfId="0" applyNumberFormat="1" applyFont="1" applyFill="1" applyBorder="1" applyAlignment="1">
      <alignment horizontal="center" vertical="center"/>
    </xf>
    <xf numFmtId="2" fontId="6" fillId="7" borderId="16" xfId="0" applyNumberFormat="1" applyFont="1" applyFill="1" applyBorder="1" applyAlignment="1">
      <alignment horizontal="center" vertical="center"/>
    </xf>
    <xf numFmtId="164" fontId="6" fillId="7" borderId="16" xfId="0" applyNumberFormat="1" applyFont="1" applyFill="1" applyBorder="1" applyAlignment="1">
      <alignment horizontal="center" vertical="center"/>
    </xf>
    <xf numFmtId="0" fontId="9" fillId="8" borderId="19" xfId="0" applyFont="1" applyFill="1" applyBorder="1" applyAlignment="1">
      <alignment horizontal="center" vertical="center"/>
    </xf>
    <xf numFmtId="2" fontId="4" fillId="8" borderId="19" xfId="0" applyNumberFormat="1" applyFont="1" applyFill="1" applyBorder="1" applyAlignment="1">
      <alignment horizontal="center" vertical="center"/>
    </xf>
    <xf numFmtId="164" fontId="4" fillId="8" borderId="19" xfId="0" applyNumberFormat="1" applyFont="1" applyFill="1" applyBorder="1" applyAlignment="1">
      <alignment horizontal="center" vertical="center"/>
    </xf>
    <xf numFmtId="164" fontId="9" fillId="8" borderId="19" xfId="0" applyNumberFormat="1" applyFont="1" applyFill="1" applyBorder="1" applyAlignment="1">
      <alignment horizontal="center" vertical="center"/>
    </xf>
    <xf numFmtId="164" fontId="4" fillId="8" borderId="19" xfId="2" applyNumberFormat="1" applyFont="1" applyFill="1" applyBorder="1" applyAlignment="1">
      <alignment horizontal="center" vertical="center"/>
    </xf>
    <xf numFmtId="164" fontId="6" fillId="7" borderId="19" xfId="0" applyNumberFormat="1" applyFont="1" applyFill="1" applyBorder="1" applyAlignment="1">
      <alignment horizontal="center" vertical="center"/>
    </xf>
    <xf numFmtId="164" fontId="9" fillId="8" borderId="19" xfId="0" applyNumberFormat="1" applyFont="1" applyFill="1" applyBorder="1" applyAlignment="1">
      <alignment horizontal="center"/>
    </xf>
    <xf numFmtId="164" fontId="6" fillId="2" borderId="19" xfId="0" applyNumberFormat="1" applyFont="1" applyFill="1" applyBorder="1" applyAlignment="1">
      <alignment horizontal="center" vertical="center"/>
    </xf>
    <xf numFmtId="164" fontId="3" fillId="2" borderId="19" xfId="0" applyNumberFormat="1" applyFont="1" applyFill="1" applyBorder="1" applyAlignment="1">
      <alignment horizontal="center" vertical="center"/>
    </xf>
    <xf numFmtId="164" fontId="3" fillId="7" borderId="19" xfId="0" applyNumberFormat="1" applyFont="1" applyFill="1" applyBorder="1" applyAlignment="1">
      <alignment horizontal="center" vertical="center"/>
    </xf>
    <xf numFmtId="0" fontId="4" fillId="8" borderId="1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</cellXfs>
  <cellStyles count="4">
    <cellStyle name="Moeda" xfId="2" builtinId="4"/>
    <cellStyle name="Normal" xfId="0" builtinId="0"/>
    <cellStyle name="Normal_Pesquisa no referencial 10 de maio de 2013" xfId="3"/>
    <cellStyle name="Vírgula" xfId="1" builtin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DELO%20PLANILHA%20DE%20CUSTOS%20E%20FORMA&#199;&#195;O%20DE%20PRE&#199;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.SINTETICO"/>
      <sheetName val="ORÇ.ANALÍTICO"/>
      <sheetName val="QUANTITATIVO"/>
      <sheetName val="Plan1"/>
    </sheetNames>
    <sheetDataSet>
      <sheetData sheetId="0">
        <row r="9">
          <cell r="F9">
            <v>4</v>
          </cell>
        </row>
        <row r="12">
          <cell r="F12">
            <v>222.64</v>
          </cell>
        </row>
        <row r="24">
          <cell r="F24">
            <v>4</v>
          </cell>
        </row>
        <row r="32">
          <cell r="F32">
            <v>15338.98</v>
          </cell>
        </row>
        <row r="40">
          <cell r="F40">
            <v>15338.98</v>
          </cell>
        </row>
        <row r="45">
          <cell r="F45">
            <v>15338.98</v>
          </cell>
        </row>
        <row r="51">
          <cell r="F51">
            <v>1498.68</v>
          </cell>
        </row>
        <row r="59">
          <cell r="F59">
            <v>2029.12</v>
          </cell>
        </row>
        <row r="61">
          <cell r="F61">
            <v>2029.12</v>
          </cell>
        </row>
        <row r="66">
          <cell r="F66">
            <v>2029.12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Z136"/>
  <sheetViews>
    <sheetView tabSelected="1" workbookViewId="0">
      <selection activeCell="A2" sqref="A2:H2"/>
    </sheetView>
  </sheetViews>
  <sheetFormatPr defaultRowHeight="15" x14ac:dyDescent="0.25"/>
  <cols>
    <col min="3" max="3" width="64" customWidth="1"/>
    <col min="4" max="4" width="18.7109375" customWidth="1"/>
    <col min="5" max="5" width="8.85546875" customWidth="1"/>
    <col min="6" max="6" width="14.7109375" bestFit="1" customWidth="1"/>
    <col min="7" max="7" width="14.5703125" customWidth="1"/>
    <col min="8" max="8" width="17.5703125" customWidth="1"/>
    <col min="9" max="9" width="32.42578125" customWidth="1"/>
    <col min="10" max="10" width="10.140625" bestFit="1" customWidth="1"/>
    <col min="11" max="11" width="12.140625" bestFit="1" customWidth="1"/>
    <col min="12" max="12" width="10.140625" bestFit="1" customWidth="1"/>
  </cols>
  <sheetData>
    <row r="2" spans="1:17" x14ac:dyDescent="0.25">
      <c r="A2" s="162" t="s">
        <v>242</v>
      </c>
      <c r="B2" s="162"/>
      <c r="C2" s="162"/>
      <c r="D2" s="162"/>
      <c r="E2" s="162"/>
      <c r="F2" s="162"/>
      <c r="G2" s="162"/>
      <c r="H2" s="162"/>
    </row>
    <row r="4" spans="1:17" ht="15.75" thickBot="1" x14ac:dyDescent="0.3">
      <c r="A4" s="159"/>
      <c r="B4" s="160"/>
      <c r="C4" s="160"/>
      <c r="D4" s="160"/>
      <c r="E4" s="160"/>
      <c r="F4" s="160"/>
      <c r="G4" s="160"/>
      <c r="H4" s="161"/>
      <c r="I4" s="4"/>
      <c r="J4" s="4"/>
    </row>
    <row r="5" spans="1:17" ht="15" customHeight="1" thickBot="1" x14ac:dyDescent="0.3">
      <c r="A5" s="5" t="s">
        <v>0</v>
      </c>
      <c r="B5" s="6"/>
      <c r="C5" s="6"/>
      <c r="D5" s="6"/>
      <c r="E5" s="6"/>
      <c r="F5" s="6"/>
      <c r="G5" s="6"/>
      <c r="H5" s="7"/>
      <c r="I5" s="8"/>
      <c r="J5" s="8"/>
    </row>
    <row r="6" spans="1:17" ht="33.75" customHeight="1" thickBot="1" x14ac:dyDescent="0.3">
      <c r="A6" s="9" t="s">
        <v>1</v>
      </c>
      <c r="B6" s="9" t="s">
        <v>2</v>
      </c>
      <c r="C6" s="9" t="s">
        <v>3</v>
      </c>
      <c r="D6" s="10" t="s">
        <v>4</v>
      </c>
      <c r="E6" s="10" t="s">
        <v>5</v>
      </c>
      <c r="F6" s="9" t="s">
        <v>6</v>
      </c>
      <c r="G6" s="9" t="s">
        <v>7</v>
      </c>
      <c r="H6" s="9" t="s">
        <v>8</v>
      </c>
    </row>
    <row r="7" spans="1:17" ht="23.25" customHeight="1" x14ac:dyDescent="0.25">
      <c r="A7" s="11">
        <v>1</v>
      </c>
      <c r="B7" s="12" t="s">
        <v>9</v>
      </c>
      <c r="C7" s="12"/>
      <c r="D7" s="12"/>
      <c r="E7" s="12"/>
      <c r="F7" s="12"/>
      <c r="G7" s="12"/>
      <c r="H7" s="13"/>
    </row>
    <row r="8" spans="1:17" ht="51" customHeight="1" x14ac:dyDescent="0.25">
      <c r="A8" s="14" t="s">
        <v>10</v>
      </c>
      <c r="B8" s="15" t="s">
        <v>11</v>
      </c>
      <c r="C8" s="16" t="s">
        <v>12</v>
      </c>
      <c r="D8" s="17" t="s">
        <v>13</v>
      </c>
      <c r="E8" s="17" t="s">
        <v>14</v>
      </c>
      <c r="F8" s="15">
        <f>[1]ORÇ.SINTETICO!F9</f>
        <v>4</v>
      </c>
      <c r="G8" s="146">
        <f>SUM(H9:H10)</f>
        <v>0</v>
      </c>
      <c r="H8" s="18">
        <f>F8*G8</f>
        <v>0</v>
      </c>
      <c r="K8" s="8"/>
      <c r="L8" s="8"/>
      <c r="M8" s="8"/>
      <c r="N8" s="8"/>
      <c r="O8" s="8"/>
      <c r="P8" s="8"/>
      <c r="Q8" s="8"/>
    </row>
    <row r="9" spans="1:17" ht="42" customHeight="1" x14ac:dyDescent="0.25">
      <c r="A9" s="19" t="s">
        <v>15</v>
      </c>
      <c r="B9" s="20" t="s">
        <v>16</v>
      </c>
      <c r="C9" s="21" t="s">
        <v>17</v>
      </c>
      <c r="D9" s="22" t="s">
        <v>18</v>
      </c>
      <c r="E9" s="20" t="s">
        <v>19</v>
      </c>
      <c r="F9" s="23">
        <v>1</v>
      </c>
      <c r="G9" s="152"/>
      <c r="H9" s="24">
        <f>F9*G9</f>
        <v>0</v>
      </c>
      <c r="K9" s="1"/>
      <c r="L9" s="1"/>
      <c r="M9" s="1"/>
      <c r="N9" s="2"/>
      <c r="O9" s="8"/>
      <c r="P9" s="8"/>
      <c r="Q9" s="8"/>
    </row>
    <row r="10" spans="1:17" ht="42" customHeight="1" x14ac:dyDescent="0.25">
      <c r="A10" s="19" t="s">
        <v>20</v>
      </c>
      <c r="B10" s="20" t="s">
        <v>16</v>
      </c>
      <c r="C10" s="25" t="s">
        <v>21</v>
      </c>
      <c r="D10" s="22" t="s">
        <v>22</v>
      </c>
      <c r="E10" s="20" t="s">
        <v>23</v>
      </c>
      <c r="F10" s="26">
        <v>79.040000000000006</v>
      </c>
      <c r="G10" s="150"/>
      <c r="H10" s="24">
        <f>F10*G10</f>
        <v>0</v>
      </c>
      <c r="J10" s="27"/>
      <c r="K10" s="2"/>
      <c r="L10" s="3"/>
      <c r="M10" s="2"/>
      <c r="N10" s="3"/>
      <c r="O10" s="8"/>
      <c r="P10" s="8"/>
      <c r="Q10" s="8"/>
    </row>
    <row r="11" spans="1:17" ht="25.5" x14ac:dyDescent="0.25">
      <c r="A11" s="28" t="s">
        <v>24</v>
      </c>
      <c r="B11" s="29" t="s">
        <v>11</v>
      </c>
      <c r="C11" s="30" t="s">
        <v>25</v>
      </c>
      <c r="D11" s="31" t="s">
        <v>26</v>
      </c>
      <c r="E11" s="31" t="s">
        <v>27</v>
      </c>
      <c r="F11" s="32">
        <f>[1]ORÇ.SINTETICO!F12</f>
        <v>222.64</v>
      </c>
      <c r="G11" s="144">
        <f>SUM(H12:H20)</f>
        <v>0</v>
      </c>
      <c r="H11" s="145">
        <f>F11*G11</f>
        <v>0</v>
      </c>
    </row>
    <row r="12" spans="1:17" ht="25.5" x14ac:dyDescent="0.25">
      <c r="A12" s="19" t="s">
        <v>28</v>
      </c>
      <c r="B12" s="20" t="s">
        <v>29</v>
      </c>
      <c r="C12" s="21" t="s">
        <v>30</v>
      </c>
      <c r="D12" s="22" t="s">
        <v>31</v>
      </c>
      <c r="E12" s="20" t="s">
        <v>32</v>
      </c>
      <c r="F12" s="34">
        <v>1</v>
      </c>
      <c r="G12" s="149"/>
      <c r="H12" s="24">
        <f>F12*G12</f>
        <v>0</v>
      </c>
      <c r="L12" s="35"/>
    </row>
    <row r="13" spans="1:17" ht="25.5" x14ac:dyDescent="0.25">
      <c r="A13" s="19" t="s">
        <v>33</v>
      </c>
      <c r="B13" s="20" t="s">
        <v>29</v>
      </c>
      <c r="C13" s="21" t="s">
        <v>34</v>
      </c>
      <c r="D13" s="22" t="s">
        <v>35</v>
      </c>
      <c r="E13" s="20" t="s">
        <v>36</v>
      </c>
      <c r="F13" s="26">
        <f>8.190732/4.84</f>
        <v>1.6923000000000001</v>
      </c>
      <c r="G13" s="150"/>
      <c r="H13" s="24">
        <f t="shared" ref="H13:H20" si="0">F13*G13</f>
        <v>0</v>
      </c>
      <c r="L13" s="35"/>
    </row>
    <row r="14" spans="1:17" ht="25.5" x14ac:dyDescent="0.25">
      <c r="A14" s="19" t="s">
        <v>37</v>
      </c>
      <c r="B14" s="20" t="s">
        <v>29</v>
      </c>
      <c r="C14" s="21" t="s">
        <v>38</v>
      </c>
      <c r="D14" s="22" t="s">
        <v>39</v>
      </c>
      <c r="E14" s="20" t="s">
        <v>36</v>
      </c>
      <c r="F14" s="20">
        <f>11.23/4.84</f>
        <v>2.3202479338842976</v>
      </c>
      <c r="G14" s="151"/>
      <c r="H14" s="24">
        <f t="shared" si="0"/>
        <v>0</v>
      </c>
      <c r="L14" s="35"/>
    </row>
    <row r="15" spans="1:17" ht="25.5" x14ac:dyDescent="0.25">
      <c r="A15" s="19" t="s">
        <v>40</v>
      </c>
      <c r="B15" s="20" t="s">
        <v>29</v>
      </c>
      <c r="C15" s="21" t="s">
        <v>41</v>
      </c>
      <c r="D15" s="22">
        <v>88493</v>
      </c>
      <c r="E15" s="20" t="s">
        <v>27</v>
      </c>
      <c r="F15" s="34">
        <v>1</v>
      </c>
      <c r="G15" s="151"/>
      <c r="H15" s="24">
        <f>G15*F15</f>
        <v>0</v>
      </c>
      <c r="L15" s="35"/>
    </row>
    <row r="16" spans="1:17" x14ac:dyDescent="0.25">
      <c r="A16" s="19" t="s">
        <v>42</v>
      </c>
      <c r="B16" s="20" t="s">
        <v>29</v>
      </c>
      <c r="C16" s="21" t="s">
        <v>43</v>
      </c>
      <c r="D16" s="22" t="s">
        <v>44</v>
      </c>
      <c r="E16" s="20" t="s">
        <v>45</v>
      </c>
      <c r="F16" s="23">
        <f>0.253393665/4.84</f>
        <v>5.2354063016528923E-2</v>
      </c>
      <c r="G16" s="150"/>
      <c r="H16" s="24">
        <f t="shared" si="0"/>
        <v>0</v>
      </c>
      <c r="L16" s="35"/>
    </row>
    <row r="17" spans="1:12" x14ac:dyDescent="0.25">
      <c r="A17" s="19" t="s">
        <v>46</v>
      </c>
      <c r="B17" s="20" t="s">
        <v>47</v>
      </c>
      <c r="C17" s="21" t="s">
        <v>48</v>
      </c>
      <c r="D17" s="22" t="s">
        <v>49</v>
      </c>
      <c r="E17" s="20" t="s">
        <v>50</v>
      </c>
      <c r="F17" s="26">
        <f>0.968/4.84</f>
        <v>0.2</v>
      </c>
      <c r="G17" s="150"/>
      <c r="H17" s="24">
        <f t="shared" si="0"/>
        <v>0</v>
      </c>
      <c r="L17" s="35"/>
    </row>
    <row r="18" spans="1:12" x14ac:dyDescent="0.25">
      <c r="A18" s="19" t="s">
        <v>51</v>
      </c>
      <c r="B18" s="20" t="s">
        <v>47</v>
      </c>
      <c r="C18" s="21" t="s">
        <v>52</v>
      </c>
      <c r="D18" s="22" t="s">
        <v>53</v>
      </c>
      <c r="E18" s="20" t="s">
        <v>50</v>
      </c>
      <c r="F18" s="20">
        <f>2.965468/4.84</f>
        <v>0.61270000000000002</v>
      </c>
      <c r="G18" s="151"/>
      <c r="H18" s="24">
        <f t="shared" si="0"/>
        <v>0</v>
      </c>
      <c r="L18" s="35"/>
    </row>
    <row r="19" spans="1:12" ht="25.5" x14ac:dyDescent="0.25">
      <c r="A19" s="19" t="s">
        <v>54</v>
      </c>
      <c r="B19" s="20" t="s">
        <v>16</v>
      </c>
      <c r="C19" s="21" t="s">
        <v>55</v>
      </c>
      <c r="D19" s="22" t="s">
        <v>56</v>
      </c>
      <c r="E19" s="20" t="s">
        <v>57</v>
      </c>
      <c r="F19" s="23">
        <f>0.021296/4.84</f>
        <v>4.4000000000000003E-3</v>
      </c>
      <c r="G19" s="150"/>
      <c r="H19" s="24">
        <f t="shared" si="0"/>
        <v>0</v>
      </c>
      <c r="L19" s="35"/>
    </row>
    <row r="20" spans="1:12" ht="25.5" x14ac:dyDescent="0.25">
      <c r="A20" s="19" t="s">
        <v>58</v>
      </c>
      <c r="B20" s="20" t="s">
        <v>16</v>
      </c>
      <c r="C20" s="21" t="s">
        <v>59</v>
      </c>
      <c r="D20" s="22" t="s">
        <v>60</v>
      </c>
      <c r="E20" s="20" t="s">
        <v>61</v>
      </c>
      <c r="F20" s="26">
        <f>0.092444/4.84</f>
        <v>1.9099999999999999E-2</v>
      </c>
      <c r="G20" s="150"/>
      <c r="H20" s="24">
        <f t="shared" si="0"/>
        <v>0</v>
      </c>
      <c r="L20" s="35"/>
    </row>
    <row r="21" spans="1:12" x14ac:dyDescent="0.25">
      <c r="A21" s="36" t="s">
        <v>62</v>
      </c>
      <c r="B21" s="37"/>
      <c r="C21" s="37"/>
      <c r="D21" s="37"/>
      <c r="E21" s="37"/>
      <c r="F21" s="37"/>
      <c r="G21" s="38"/>
      <c r="H21" s="39">
        <f>SUM(H11,H8)</f>
        <v>0</v>
      </c>
      <c r="L21" s="35"/>
    </row>
    <row r="22" spans="1:12" x14ac:dyDescent="0.25">
      <c r="A22" s="40">
        <v>2</v>
      </c>
      <c r="B22" s="41" t="s">
        <v>63</v>
      </c>
      <c r="C22" s="41"/>
      <c r="D22" s="41"/>
      <c r="E22" s="41"/>
      <c r="F22" s="41"/>
      <c r="G22" s="41"/>
      <c r="H22" s="42"/>
      <c r="L22" s="35"/>
    </row>
    <row r="23" spans="1:12" x14ac:dyDescent="0.25">
      <c r="A23" s="43" t="s">
        <v>64</v>
      </c>
      <c r="B23" s="43" t="s">
        <v>11</v>
      </c>
      <c r="C23" s="44" t="s">
        <v>65</v>
      </c>
      <c r="D23" s="43">
        <v>93572</v>
      </c>
      <c r="E23" s="43" t="s">
        <v>19</v>
      </c>
      <c r="F23" s="43">
        <f>[1]ORÇ.SINTETICO!F24</f>
        <v>4</v>
      </c>
      <c r="G23" s="147">
        <f>SUM(H24:H29)</f>
        <v>0</v>
      </c>
      <c r="H23" s="45">
        <f>F23*G23</f>
        <v>0</v>
      </c>
      <c r="L23" s="35"/>
    </row>
    <row r="24" spans="1:12" x14ac:dyDescent="0.25">
      <c r="A24" s="46" t="s">
        <v>66</v>
      </c>
      <c r="B24" s="46" t="s">
        <v>67</v>
      </c>
      <c r="C24" s="47" t="s">
        <v>68</v>
      </c>
      <c r="D24" s="46">
        <v>40818</v>
      </c>
      <c r="E24" s="46" t="s">
        <v>50</v>
      </c>
      <c r="F24" s="46">
        <v>1</v>
      </c>
      <c r="G24" s="148"/>
      <c r="H24" s="48">
        <f>F24*G24</f>
        <v>0</v>
      </c>
      <c r="L24" s="35"/>
    </row>
    <row r="25" spans="1:12" x14ac:dyDescent="0.25">
      <c r="A25" s="46" t="s">
        <v>69</v>
      </c>
      <c r="B25" s="46" t="s">
        <v>29</v>
      </c>
      <c r="C25" s="47" t="s">
        <v>70</v>
      </c>
      <c r="D25" s="46">
        <v>40863</v>
      </c>
      <c r="E25" s="46" t="s">
        <v>50</v>
      </c>
      <c r="F25" s="46">
        <v>1</v>
      </c>
      <c r="G25" s="148"/>
      <c r="H25" s="48">
        <f t="shared" ref="H25:H29" si="1">F25*G25</f>
        <v>0</v>
      </c>
      <c r="L25" s="35"/>
    </row>
    <row r="26" spans="1:12" x14ac:dyDescent="0.25">
      <c r="A26" s="46" t="s">
        <v>71</v>
      </c>
      <c r="B26" s="46" t="s">
        <v>29</v>
      </c>
      <c r="C26" s="47" t="s">
        <v>72</v>
      </c>
      <c r="D26" s="46">
        <v>40864</v>
      </c>
      <c r="E26" s="46" t="s">
        <v>50</v>
      </c>
      <c r="F26" s="46">
        <v>1</v>
      </c>
      <c r="G26" s="148"/>
      <c r="H26" s="48">
        <f t="shared" si="1"/>
        <v>0</v>
      </c>
      <c r="L26" s="35"/>
    </row>
    <row r="27" spans="1:12" ht="25.5" x14ac:dyDescent="0.25">
      <c r="A27" s="46" t="s">
        <v>73</v>
      </c>
      <c r="B27" s="46" t="s">
        <v>29</v>
      </c>
      <c r="C27" s="47" t="s">
        <v>74</v>
      </c>
      <c r="D27" s="46">
        <v>43475</v>
      </c>
      <c r="E27" s="46" t="s">
        <v>50</v>
      </c>
      <c r="F27" s="46">
        <v>1</v>
      </c>
      <c r="G27" s="148"/>
      <c r="H27" s="48">
        <f t="shared" si="1"/>
        <v>0</v>
      </c>
      <c r="L27" s="35"/>
    </row>
    <row r="28" spans="1:12" ht="25.5" x14ac:dyDescent="0.25">
      <c r="A28" s="46" t="s">
        <v>75</v>
      </c>
      <c r="B28" s="46" t="s">
        <v>29</v>
      </c>
      <c r="C28" s="47" t="s">
        <v>76</v>
      </c>
      <c r="D28" s="46">
        <v>43499</v>
      </c>
      <c r="E28" s="46" t="s">
        <v>50</v>
      </c>
      <c r="F28" s="46">
        <v>1</v>
      </c>
      <c r="G28" s="148"/>
      <c r="H28" s="48">
        <f t="shared" si="1"/>
        <v>0</v>
      </c>
      <c r="L28" s="35"/>
    </row>
    <row r="29" spans="1:12" ht="25.5" x14ac:dyDescent="0.25">
      <c r="A29" s="46" t="s">
        <v>77</v>
      </c>
      <c r="B29" s="46" t="s">
        <v>29</v>
      </c>
      <c r="C29" s="47" t="s">
        <v>78</v>
      </c>
      <c r="D29" s="46">
        <v>95422</v>
      </c>
      <c r="E29" s="46" t="s">
        <v>50</v>
      </c>
      <c r="F29" s="46">
        <v>1</v>
      </c>
      <c r="G29" s="148"/>
      <c r="H29" s="48">
        <f t="shared" si="1"/>
        <v>0</v>
      </c>
      <c r="L29" s="35"/>
    </row>
    <row r="30" spans="1:12" x14ac:dyDescent="0.25">
      <c r="A30" s="49" t="s">
        <v>79</v>
      </c>
      <c r="B30" s="50"/>
      <c r="C30" s="51"/>
      <c r="D30" s="50"/>
      <c r="E30" s="50"/>
      <c r="F30" s="50"/>
      <c r="G30" s="50"/>
      <c r="H30" s="52">
        <f>SUM(H23)</f>
        <v>0</v>
      </c>
      <c r="L30" s="35"/>
    </row>
    <row r="31" spans="1:12" ht="15" customHeight="1" x14ac:dyDescent="0.25">
      <c r="A31" s="53">
        <v>3</v>
      </c>
      <c r="B31" s="54" t="s">
        <v>80</v>
      </c>
      <c r="C31" s="54"/>
      <c r="D31" s="54"/>
      <c r="E31" s="54"/>
      <c r="F31" s="54"/>
      <c r="G31" s="54"/>
      <c r="H31" s="55"/>
      <c r="I31" s="56"/>
      <c r="L31" s="35"/>
    </row>
    <row r="32" spans="1:12" ht="63.75" x14ac:dyDescent="0.25">
      <c r="A32" s="28" t="s">
        <v>81</v>
      </c>
      <c r="B32" s="29" t="s">
        <v>11</v>
      </c>
      <c r="C32" s="30" t="s">
        <v>82</v>
      </c>
      <c r="D32" s="31" t="s">
        <v>83</v>
      </c>
      <c r="E32" s="29" t="s">
        <v>27</v>
      </c>
      <c r="F32" s="57">
        <f>[1]ORÇ.SINTETICO!F32</f>
        <v>15338.98</v>
      </c>
      <c r="G32" s="153">
        <f>SUM(H33:H39)</f>
        <v>0</v>
      </c>
      <c r="H32" s="33">
        <f>G32*F32</f>
        <v>0</v>
      </c>
    </row>
    <row r="33" spans="1:17" x14ac:dyDescent="0.25">
      <c r="A33" s="19" t="s">
        <v>84</v>
      </c>
      <c r="B33" s="20" t="s">
        <v>29</v>
      </c>
      <c r="C33" s="21" t="s">
        <v>85</v>
      </c>
      <c r="D33" s="22">
        <v>1379</v>
      </c>
      <c r="E33" s="20" t="s">
        <v>45</v>
      </c>
      <c r="F33" s="58">
        <f>0.15</f>
        <v>0.15</v>
      </c>
      <c r="G33" s="150"/>
      <c r="H33" s="24">
        <f t="shared" ref="H33:H50" si="2">G33*F33</f>
        <v>0</v>
      </c>
      <c r="K33" t="s">
        <v>86</v>
      </c>
      <c r="L33" t="s">
        <v>87</v>
      </c>
    </row>
    <row r="34" spans="1:17" x14ac:dyDescent="0.25">
      <c r="A34" s="19" t="s">
        <v>88</v>
      </c>
      <c r="B34" s="20" t="s">
        <v>29</v>
      </c>
      <c r="C34" s="21" t="s">
        <v>89</v>
      </c>
      <c r="D34" s="22">
        <v>1380</v>
      </c>
      <c r="E34" s="20" t="s">
        <v>45</v>
      </c>
      <c r="F34" s="59">
        <f>0.15</f>
        <v>0.15</v>
      </c>
      <c r="G34" s="150"/>
      <c r="H34" s="24">
        <f t="shared" si="2"/>
        <v>0</v>
      </c>
      <c r="K34">
        <v>739.58299999999997</v>
      </c>
      <c r="L34" s="60">
        <v>907.899</v>
      </c>
    </row>
    <row r="35" spans="1:17" x14ac:dyDescent="0.25">
      <c r="A35" s="19" t="s">
        <v>90</v>
      </c>
      <c r="B35" s="20" t="s">
        <v>29</v>
      </c>
      <c r="C35" s="21" t="s">
        <v>91</v>
      </c>
      <c r="D35" s="22">
        <v>3768</v>
      </c>
      <c r="E35" s="20" t="s">
        <v>92</v>
      </c>
      <c r="F35" s="59">
        <f>0.17</f>
        <v>0.17</v>
      </c>
      <c r="G35" s="150"/>
      <c r="H35" s="24">
        <f t="shared" si="2"/>
        <v>0</v>
      </c>
    </row>
    <row r="36" spans="1:17" x14ac:dyDescent="0.25">
      <c r="A36" s="19" t="s">
        <v>93</v>
      </c>
      <c r="B36" s="20" t="s">
        <v>29</v>
      </c>
      <c r="C36" s="21" t="s">
        <v>94</v>
      </c>
      <c r="D36" s="22">
        <v>11849</v>
      </c>
      <c r="E36" s="20" t="s">
        <v>95</v>
      </c>
      <c r="F36" s="59">
        <f>0.1</f>
        <v>0.1</v>
      </c>
      <c r="G36" s="150"/>
      <c r="H36" s="24">
        <f t="shared" si="2"/>
        <v>0</v>
      </c>
      <c r="K36">
        <f>1+((L34-K34)/K34)</f>
        <v>1.2275822997554027</v>
      </c>
    </row>
    <row r="37" spans="1:17" ht="25.5" x14ac:dyDescent="0.25">
      <c r="A37" s="19" t="s">
        <v>96</v>
      </c>
      <c r="B37" s="20" t="s">
        <v>29</v>
      </c>
      <c r="C37" s="21" t="s">
        <v>97</v>
      </c>
      <c r="D37" s="22">
        <v>26019</v>
      </c>
      <c r="E37" s="20" t="s">
        <v>92</v>
      </c>
      <c r="F37" s="59">
        <f>0.04</f>
        <v>0.04</v>
      </c>
      <c r="G37" s="150"/>
      <c r="H37" s="24">
        <f t="shared" si="2"/>
        <v>0</v>
      </c>
    </row>
    <row r="38" spans="1:17" x14ac:dyDescent="0.25">
      <c r="A38" s="19" t="s">
        <v>98</v>
      </c>
      <c r="B38" s="20" t="s">
        <v>47</v>
      </c>
      <c r="C38" s="21" t="s">
        <v>99</v>
      </c>
      <c r="D38" s="22">
        <v>88309</v>
      </c>
      <c r="E38" s="20" t="s">
        <v>50</v>
      </c>
      <c r="F38" s="59">
        <f>1</f>
        <v>1</v>
      </c>
      <c r="G38" s="150"/>
      <c r="H38" s="24">
        <f t="shared" si="2"/>
        <v>0</v>
      </c>
    </row>
    <row r="39" spans="1:17" x14ac:dyDescent="0.25">
      <c r="A39" s="19" t="s">
        <v>100</v>
      </c>
      <c r="B39" s="20" t="s">
        <v>47</v>
      </c>
      <c r="C39" s="21" t="s">
        <v>101</v>
      </c>
      <c r="D39" s="22">
        <v>88316</v>
      </c>
      <c r="E39" s="20" t="s">
        <v>50</v>
      </c>
      <c r="F39" s="59">
        <f>0.5</f>
        <v>0.5</v>
      </c>
      <c r="G39" s="150"/>
      <c r="H39" s="24">
        <f t="shared" si="2"/>
        <v>0</v>
      </c>
    </row>
    <row r="40" spans="1:17" ht="25.5" x14ac:dyDescent="0.25">
      <c r="A40" s="28" t="s">
        <v>102</v>
      </c>
      <c r="B40" s="15" t="s">
        <v>11</v>
      </c>
      <c r="C40" s="61" t="s">
        <v>103</v>
      </c>
      <c r="D40" s="17" t="s">
        <v>104</v>
      </c>
      <c r="E40" s="15" t="s">
        <v>27</v>
      </c>
      <c r="F40" s="62">
        <f>[1]ORÇ.SINTETICO!F40</f>
        <v>15338.98</v>
      </c>
      <c r="G40" s="147">
        <f>SUM(H41:H42)</f>
        <v>0</v>
      </c>
      <c r="H40" s="33">
        <f>G40*F40</f>
        <v>0</v>
      </c>
    </row>
    <row r="41" spans="1:17" ht="38.25" x14ac:dyDescent="0.25">
      <c r="A41" s="19" t="s">
        <v>105</v>
      </c>
      <c r="B41" s="20" t="s">
        <v>16</v>
      </c>
      <c r="C41" s="21" t="s">
        <v>106</v>
      </c>
      <c r="D41" s="22">
        <v>99833</v>
      </c>
      <c r="E41" s="20" t="s">
        <v>57</v>
      </c>
      <c r="F41" s="23">
        <v>1.4999999999999999E-2</v>
      </c>
      <c r="G41" s="150"/>
      <c r="H41" s="24">
        <f t="shared" ref="H41:H42" si="3">G41*F41</f>
        <v>0</v>
      </c>
      <c r="I41" s="8"/>
      <c r="J41" s="8"/>
      <c r="K41" s="8"/>
      <c r="L41" s="8"/>
      <c r="M41" s="8"/>
      <c r="N41" s="8"/>
      <c r="O41" s="8"/>
      <c r="P41" s="8"/>
      <c r="Q41" s="8"/>
    </row>
    <row r="42" spans="1:17" x14ac:dyDescent="0.25">
      <c r="A42" s="19" t="s">
        <v>105</v>
      </c>
      <c r="B42" s="20" t="s">
        <v>47</v>
      </c>
      <c r="C42" s="21" t="s">
        <v>101</v>
      </c>
      <c r="D42" s="22">
        <v>88316</v>
      </c>
      <c r="E42" s="20" t="s">
        <v>50</v>
      </c>
      <c r="F42" s="26">
        <v>8.8999999999999996E-2</v>
      </c>
      <c r="G42" s="150"/>
      <c r="H42" s="24">
        <f t="shared" si="3"/>
        <v>0</v>
      </c>
      <c r="I42" s="8"/>
      <c r="J42" s="8"/>
      <c r="K42" s="8"/>
      <c r="L42" s="8"/>
      <c r="M42" s="8"/>
      <c r="N42" s="8"/>
      <c r="O42" s="8"/>
      <c r="P42" s="8"/>
      <c r="Q42" s="8"/>
    </row>
    <row r="43" spans="1:17" x14ac:dyDescent="0.25">
      <c r="A43" s="63" t="s">
        <v>107</v>
      </c>
      <c r="B43" s="64"/>
      <c r="C43" s="64"/>
      <c r="D43" s="64"/>
      <c r="E43" s="64"/>
      <c r="F43" s="64"/>
      <c r="G43" s="65"/>
      <c r="H43" s="66">
        <f>SUM(H32,H40)</f>
        <v>0</v>
      </c>
      <c r="I43" s="8"/>
      <c r="J43" s="8"/>
      <c r="K43" s="8"/>
      <c r="L43" s="8"/>
      <c r="M43" s="8"/>
      <c r="N43" s="8"/>
      <c r="O43" s="8"/>
      <c r="P43" s="8"/>
      <c r="Q43" s="8"/>
    </row>
    <row r="44" spans="1:17" ht="15" customHeight="1" x14ac:dyDescent="0.25">
      <c r="A44" s="53">
        <v>4</v>
      </c>
      <c r="B44" s="54" t="s">
        <v>108</v>
      </c>
      <c r="C44" s="54"/>
      <c r="D44" s="54"/>
      <c r="E44" s="54"/>
      <c r="F44" s="54"/>
      <c r="G44" s="54"/>
      <c r="H44" s="55"/>
      <c r="I44" s="8"/>
      <c r="J44" s="8"/>
      <c r="K44" s="8"/>
      <c r="L44" s="8"/>
      <c r="M44" s="8"/>
      <c r="N44" s="8"/>
      <c r="O44" s="8"/>
      <c r="P44" s="8"/>
      <c r="Q44" s="8"/>
    </row>
    <row r="45" spans="1:17" ht="25.5" x14ac:dyDescent="0.25">
      <c r="A45" s="28" t="s">
        <v>109</v>
      </c>
      <c r="B45" s="29" t="s">
        <v>11</v>
      </c>
      <c r="C45" s="30" t="s">
        <v>110</v>
      </c>
      <c r="D45" s="31" t="s">
        <v>111</v>
      </c>
      <c r="E45" s="29" t="s">
        <v>27</v>
      </c>
      <c r="F45" s="57">
        <f>[1]ORÇ.SINTETICO!F45</f>
        <v>15338.98</v>
      </c>
      <c r="G45" s="153">
        <f>TRUNC(SUM(H46:H50),2)</f>
        <v>0</v>
      </c>
      <c r="H45" s="33">
        <f>G45*F45</f>
        <v>0</v>
      </c>
      <c r="I45" s="8"/>
      <c r="J45" s="8"/>
      <c r="K45" s="8"/>
      <c r="L45" s="8"/>
      <c r="M45" s="8"/>
      <c r="N45" s="8"/>
      <c r="O45" s="8"/>
      <c r="P45" s="8"/>
      <c r="Q45" s="8"/>
    </row>
    <row r="46" spans="1:17" x14ac:dyDescent="0.25">
      <c r="A46" s="19" t="s">
        <v>112</v>
      </c>
      <c r="B46" s="20" t="s">
        <v>47</v>
      </c>
      <c r="C46" s="21" t="s">
        <v>113</v>
      </c>
      <c r="D46" s="22">
        <v>88310</v>
      </c>
      <c r="E46" s="20" t="s">
        <v>50</v>
      </c>
      <c r="F46" s="67">
        <v>0.41250000000000003</v>
      </c>
      <c r="G46" s="150"/>
      <c r="H46" s="24">
        <f t="shared" si="2"/>
        <v>0</v>
      </c>
      <c r="I46" s="8"/>
      <c r="J46" s="8"/>
      <c r="K46" s="8"/>
      <c r="L46" s="8"/>
      <c r="M46" s="8"/>
      <c r="N46" s="8"/>
      <c r="O46" s="8"/>
      <c r="P46" s="8"/>
      <c r="Q46" s="8"/>
    </row>
    <row r="47" spans="1:17" x14ac:dyDescent="0.25">
      <c r="A47" s="19" t="s">
        <v>114</v>
      </c>
      <c r="B47" s="20" t="s">
        <v>47</v>
      </c>
      <c r="C47" s="21" t="s">
        <v>115</v>
      </c>
      <c r="D47" s="22">
        <v>88316</v>
      </c>
      <c r="E47" s="20" t="s">
        <v>50</v>
      </c>
      <c r="F47" s="68">
        <v>0.17250000000000001</v>
      </c>
      <c r="G47" s="150"/>
      <c r="H47" s="24">
        <f t="shared" si="2"/>
        <v>0</v>
      </c>
      <c r="I47" s="8"/>
      <c r="J47" s="69"/>
      <c r="K47" s="8"/>
      <c r="L47" s="8"/>
      <c r="M47" s="8"/>
      <c r="N47" s="8"/>
      <c r="O47" s="8"/>
      <c r="P47" s="8"/>
      <c r="Q47" s="8"/>
    </row>
    <row r="48" spans="1:17" x14ac:dyDescent="0.25">
      <c r="A48" s="19" t="s">
        <v>116</v>
      </c>
      <c r="B48" s="20" t="s">
        <v>29</v>
      </c>
      <c r="C48" s="21" t="s">
        <v>117</v>
      </c>
      <c r="D48" s="22">
        <v>5330</v>
      </c>
      <c r="E48" s="20" t="s">
        <v>95</v>
      </c>
      <c r="F48" s="68">
        <v>9.6000000000000002E-2</v>
      </c>
      <c r="G48" s="150"/>
      <c r="H48" s="24">
        <f t="shared" si="2"/>
        <v>0</v>
      </c>
      <c r="I48" s="8"/>
      <c r="J48" s="8"/>
      <c r="K48" s="8"/>
      <c r="L48" s="8"/>
      <c r="M48" s="8"/>
      <c r="N48" s="8"/>
      <c r="O48" s="8"/>
      <c r="P48" s="8"/>
      <c r="Q48" s="8"/>
    </row>
    <row r="49" spans="1:260" x14ac:dyDescent="0.25">
      <c r="A49" s="19" t="s">
        <v>118</v>
      </c>
      <c r="B49" s="20" t="s">
        <v>29</v>
      </c>
      <c r="C49" s="70" t="s">
        <v>119</v>
      </c>
      <c r="D49" s="20">
        <v>7304</v>
      </c>
      <c r="E49" s="20" t="s">
        <v>95</v>
      </c>
      <c r="F49" s="20">
        <v>0.48299999999999998</v>
      </c>
      <c r="G49" s="151"/>
      <c r="H49" s="24">
        <f t="shared" si="2"/>
        <v>0</v>
      </c>
      <c r="I49" s="8"/>
      <c r="J49" s="8"/>
      <c r="K49" s="8"/>
      <c r="L49" s="8"/>
      <c r="M49" s="8"/>
      <c r="N49" s="8"/>
      <c r="O49" s="8"/>
      <c r="P49" s="8"/>
      <c r="Q49" s="8"/>
    </row>
    <row r="50" spans="1:260" x14ac:dyDescent="0.25">
      <c r="A50" s="19" t="s">
        <v>120</v>
      </c>
      <c r="B50" s="20" t="s">
        <v>29</v>
      </c>
      <c r="C50" s="70" t="s">
        <v>121</v>
      </c>
      <c r="D50" s="20">
        <v>11149</v>
      </c>
      <c r="E50" s="20" t="s">
        <v>122</v>
      </c>
      <c r="F50" s="20">
        <v>8.4000000000000005E-2</v>
      </c>
      <c r="G50" s="151"/>
      <c r="H50" s="24">
        <f t="shared" si="2"/>
        <v>0</v>
      </c>
      <c r="I50" s="8"/>
      <c r="J50" s="8"/>
      <c r="K50" s="8"/>
      <c r="L50" s="8"/>
      <c r="M50" s="8"/>
      <c r="N50" s="8"/>
      <c r="O50" s="8"/>
      <c r="P50" s="8"/>
      <c r="Q50" s="8"/>
    </row>
    <row r="51" spans="1:260" ht="47.25" customHeight="1" x14ac:dyDescent="0.25">
      <c r="A51" s="28" t="s">
        <v>123</v>
      </c>
      <c r="B51" s="29" t="s">
        <v>11</v>
      </c>
      <c r="C51" s="30" t="s">
        <v>124</v>
      </c>
      <c r="D51" s="31" t="s">
        <v>125</v>
      </c>
      <c r="E51" s="29" t="s">
        <v>27</v>
      </c>
      <c r="F51" s="71">
        <f>[1]ORÇ.SINTETICO!F51</f>
        <v>1498.68</v>
      </c>
      <c r="G51" s="155">
        <f>SUM(H52:H56)</f>
        <v>0</v>
      </c>
      <c r="H51" s="33">
        <f>G51*F51</f>
        <v>0</v>
      </c>
      <c r="I51" s="8"/>
      <c r="J51" s="69"/>
      <c r="K51" s="8"/>
      <c r="L51" s="8"/>
      <c r="M51" s="8"/>
      <c r="N51" s="8"/>
      <c r="O51" s="8"/>
      <c r="P51" s="8"/>
      <c r="Q51" s="8"/>
    </row>
    <row r="52" spans="1:260" x14ac:dyDescent="0.25">
      <c r="A52" s="19" t="s">
        <v>126</v>
      </c>
      <c r="B52" s="20" t="s">
        <v>29</v>
      </c>
      <c r="C52" s="21" t="s">
        <v>117</v>
      </c>
      <c r="D52" s="22">
        <v>5330</v>
      </c>
      <c r="E52" s="20" t="s">
        <v>95</v>
      </c>
      <c r="F52" s="72">
        <f>0.006*10</f>
        <v>0.06</v>
      </c>
      <c r="G52" s="154"/>
      <c r="H52" s="73">
        <f t="shared" ref="H52:H54" si="4">F52*G52</f>
        <v>0</v>
      </c>
      <c r="I52" s="8"/>
      <c r="J52" s="69"/>
      <c r="K52" s="8"/>
      <c r="L52" s="8"/>
      <c r="M52" s="8"/>
      <c r="N52" s="8"/>
      <c r="O52" s="8"/>
      <c r="P52" s="8"/>
      <c r="Q52" s="8"/>
    </row>
    <row r="53" spans="1:260" x14ac:dyDescent="0.25">
      <c r="A53" s="19" t="s">
        <v>127</v>
      </c>
      <c r="B53" s="20" t="s">
        <v>29</v>
      </c>
      <c r="C53" s="21" t="s">
        <v>119</v>
      </c>
      <c r="D53" s="22">
        <v>7304</v>
      </c>
      <c r="E53" s="20" t="s">
        <v>95</v>
      </c>
      <c r="F53" s="72">
        <f>0.032*10</f>
        <v>0.32</v>
      </c>
      <c r="G53" s="154"/>
      <c r="H53" s="73">
        <f t="shared" si="4"/>
        <v>0</v>
      </c>
      <c r="I53" s="8"/>
      <c r="J53" s="69"/>
      <c r="K53" s="8"/>
      <c r="L53" s="8"/>
      <c r="M53" s="8"/>
      <c r="N53" s="8"/>
      <c r="O53" s="8"/>
      <c r="P53" s="8"/>
      <c r="Q53" s="8"/>
    </row>
    <row r="54" spans="1:260" ht="14.25" customHeight="1" x14ac:dyDescent="0.25">
      <c r="A54" s="19" t="s">
        <v>128</v>
      </c>
      <c r="B54" s="20" t="s">
        <v>29</v>
      </c>
      <c r="C54" s="21" t="s">
        <v>129</v>
      </c>
      <c r="D54" s="22">
        <v>12815</v>
      </c>
      <c r="E54" s="20" t="s">
        <v>130</v>
      </c>
      <c r="F54" s="72">
        <f>0.04*10</f>
        <v>0.4</v>
      </c>
      <c r="G54" s="154"/>
      <c r="H54" s="73">
        <f t="shared" si="4"/>
        <v>0</v>
      </c>
      <c r="I54" s="8"/>
      <c r="J54" s="8"/>
      <c r="K54" s="8"/>
      <c r="L54" s="8"/>
      <c r="M54" s="8"/>
      <c r="N54" s="8"/>
      <c r="O54" s="8"/>
      <c r="P54" s="8"/>
      <c r="Q54" s="8"/>
    </row>
    <row r="55" spans="1:260" x14ac:dyDescent="0.25">
      <c r="A55" s="19" t="s">
        <v>131</v>
      </c>
      <c r="B55" s="20" t="s">
        <v>47</v>
      </c>
      <c r="C55" s="21" t="s">
        <v>132</v>
      </c>
      <c r="D55" s="22">
        <v>88310</v>
      </c>
      <c r="E55" s="20" t="s">
        <v>50</v>
      </c>
      <c r="F55" s="72">
        <f>0.083*10</f>
        <v>0.83000000000000007</v>
      </c>
      <c r="G55" s="154"/>
      <c r="H55" s="73">
        <f>F55*G55</f>
        <v>0</v>
      </c>
    </row>
    <row r="56" spans="1:260" x14ac:dyDescent="0.25">
      <c r="A56" s="19" t="s">
        <v>133</v>
      </c>
      <c r="B56" s="20" t="s">
        <v>47</v>
      </c>
      <c r="C56" s="21" t="s">
        <v>101</v>
      </c>
      <c r="D56" s="22">
        <v>88316</v>
      </c>
      <c r="E56" s="20" t="s">
        <v>50</v>
      </c>
      <c r="F56" s="72">
        <f>0.035*10</f>
        <v>0.35000000000000003</v>
      </c>
      <c r="G56" s="154"/>
      <c r="H56" s="73">
        <f t="shared" ref="H56" si="5">F56*G56</f>
        <v>0</v>
      </c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4"/>
      <c r="AS56" s="74"/>
      <c r="AT56" s="74"/>
      <c r="AU56" s="74"/>
      <c r="AV56" s="74"/>
      <c r="AW56" s="74"/>
      <c r="AX56" s="74"/>
      <c r="AY56" s="74"/>
      <c r="AZ56" s="74"/>
      <c r="BA56" s="74"/>
      <c r="BB56" s="74"/>
      <c r="BC56" s="74"/>
      <c r="BD56" s="74"/>
      <c r="BE56" s="74"/>
      <c r="BF56" s="74"/>
      <c r="BG56" s="74"/>
      <c r="BH56" s="74"/>
      <c r="BI56" s="74"/>
      <c r="BJ56" s="74"/>
      <c r="BK56" s="74"/>
      <c r="BL56" s="74"/>
      <c r="BM56" s="74"/>
      <c r="BN56" s="74"/>
      <c r="BO56" s="74"/>
      <c r="BP56" s="74"/>
      <c r="BQ56" s="74"/>
      <c r="BR56" s="74"/>
      <c r="BS56" s="74"/>
      <c r="BT56" s="74"/>
      <c r="BU56" s="74"/>
      <c r="BV56" s="74"/>
      <c r="BW56" s="74"/>
      <c r="BX56" s="74"/>
      <c r="BY56" s="74"/>
      <c r="BZ56" s="74"/>
      <c r="CA56" s="74"/>
      <c r="CB56" s="74"/>
      <c r="CC56" s="74"/>
      <c r="CD56" s="74"/>
      <c r="CE56" s="74"/>
      <c r="CF56" s="74"/>
      <c r="CG56" s="74"/>
      <c r="CH56" s="74"/>
      <c r="CI56" s="74"/>
      <c r="CJ56" s="74"/>
      <c r="CK56" s="74"/>
      <c r="CL56" s="74"/>
      <c r="CM56" s="74"/>
      <c r="CN56" s="74"/>
      <c r="CO56" s="74"/>
      <c r="CP56" s="74"/>
      <c r="CQ56" s="74"/>
      <c r="CR56" s="74"/>
      <c r="CS56" s="74"/>
      <c r="CT56" s="74"/>
      <c r="CU56" s="74"/>
      <c r="CV56" s="74"/>
      <c r="CW56" s="74"/>
      <c r="CX56" s="74"/>
      <c r="CY56" s="74"/>
      <c r="CZ56" s="74"/>
      <c r="DA56" s="74"/>
      <c r="DB56" s="74"/>
      <c r="DC56" s="74"/>
      <c r="DD56" s="74"/>
      <c r="DE56" s="74"/>
      <c r="DF56" s="74"/>
      <c r="DG56" s="74"/>
      <c r="DH56" s="74"/>
      <c r="DI56" s="74"/>
      <c r="DJ56" s="74"/>
      <c r="DK56" s="74"/>
      <c r="DL56" s="74"/>
      <c r="DM56" s="74"/>
      <c r="DN56" s="74"/>
      <c r="DO56" s="74"/>
      <c r="DP56" s="74"/>
      <c r="DQ56" s="74"/>
      <c r="DR56" s="74"/>
      <c r="DS56" s="74"/>
      <c r="DT56" s="74"/>
      <c r="DU56" s="74"/>
      <c r="DV56" s="74"/>
      <c r="DW56" s="74"/>
      <c r="DX56" s="74"/>
      <c r="DY56" s="74"/>
      <c r="DZ56" s="74"/>
      <c r="EA56" s="74"/>
      <c r="EB56" s="74"/>
      <c r="EC56" s="74"/>
      <c r="ED56" s="74"/>
      <c r="EE56" s="74"/>
      <c r="EF56" s="74"/>
      <c r="EG56" s="74"/>
      <c r="EH56" s="74"/>
      <c r="EI56" s="74"/>
      <c r="EJ56" s="74"/>
      <c r="EK56" s="74"/>
      <c r="EL56" s="74"/>
      <c r="EM56" s="74"/>
      <c r="EN56" s="74"/>
      <c r="EO56" s="74"/>
      <c r="EP56" s="74"/>
      <c r="EQ56" s="74"/>
      <c r="ER56" s="74"/>
      <c r="ES56" s="74"/>
      <c r="ET56" s="74"/>
      <c r="EU56" s="74"/>
      <c r="EV56" s="74"/>
      <c r="EW56" s="74"/>
      <c r="EX56" s="74"/>
      <c r="EY56" s="74"/>
      <c r="EZ56" s="74"/>
      <c r="FA56" s="74"/>
      <c r="FB56" s="74"/>
      <c r="FC56" s="74"/>
      <c r="FD56" s="74"/>
      <c r="FE56" s="74"/>
      <c r="FF56" s="74"/>
      <c r="FG56" s="74"/>
      <c r="FH56" s="74"/>
      <c r="FI56" s="74"/>
      <c r="FJ56" s="74"/>
      <c r="FK56" s="74"/>
      <c r="FL56" s="74"/>
      <c r="FM56" s="74"/>
      <c r="FN56" s="74"/>
      <c r="FO56" s="74"/>
      <c r="FP56" s="74"/>
      <c r="FQ56" s="74"/>
      <c r="FR56" s="74"/>
      <c r="FS56" s="74"/>
      <c r="FT56" s="74"/>
      <c r="FU56" s="74"/>
      <c r="FV56" s="74"/>
      <c r="FW56" s="74"/>
      <c r="FX56" s="74"/>
      <c r="FY56" s="74"/>
      <c r="FZ56" s="74"/>
      <c r="GA56" s="74"/>
      <c r="GB56" s="74"/>
      <c r="GC56" s="74"/>
      <c r="GD56" s="74"/>
      <c r="GE56" s="74"/>
      <c r="GF56" s="74"/>
      <c r="GG56" s="74"/>
      <c r="GH56" s="74"/>
      <c r="GI56" s="74"/>
      <c r="GJ56" s="74"/>
      <c r="GK56" s="74"/>
      <c r="GL56" s="74"/>
      <c r="GM56" s="74"/>
      <c r="GN56" s="74"/>
      <c r="GO56" s="74"/>
      <c r="GP56" s="74"/>
      <c r="GQ56" s="74"/>
      <c r="GR56" s="74"/>
      <c r="GS56" s="74"/>
      <c r="GT56" s="74"/>
      <c r="GU56" s="74"/>
      <c r="GV56" s="74"/>
      <c r="GW56" s="74"/>
      <c r="GX56" s="74"/>
      <c r="GY56" s="74"/>
      <c r="GZ56" s="74"/>
      <c r="HA56" s="74"/>
      <c r="HB56" s="74"/>
      <c r="HC56" s="74"/>
      <c r="HD56" s="74"/>
      <c r="HE56" s="74"/>
      <c r="HF56" s="74"/>
      <c r="HG56" s="74"/>
      <c r="HH56" s="74"/>
      <c r="HI56" s="74"/>
      <c r="HJ56" s="74"/>
      <c r="HK56" s="74"/>
      <c r="HL56" s="74"/>
      <c r="HM56" s="74"/>
      <c r="HN56" s="74"/>
      <c r="HO56" s="74"/>
      <c r="HP56" s="74"/>
      <c r="HQ56" s="74"/>
      <c r="HR56" s="74"/>
      <c r="HS56" s="74"/>
      <c r="HT56" s="74"/>
      <c r="HU56" s="74"/>
      <c r="HV56" s="74"/>
      <c r="HW56" s="74"/>
      <c r="HX56" s="74"/>
      <c r="HY56" s="74"/>
      <c r="HZ56" s="74"/>
      <c r="IA56" s="74"/>
      <c r="IB56" s="74"/>
      <c r="IC56" s="74"/>
      <c r="ID56" s="74"/>
      <c r="IE56" s="74"/>
      <c r="IF56" s="74"/>
      <c r="IG56" s="74"/>
      <c r="IH56" s="74"/>
      <c r="II56" s="74"/>
      <c r="IJ56" s="74"/>
      <c r="IK56" s="74"/>
      <c r="IL56" s="74"/>
      <c r="IM56" s="74"/>
      <c r="IN56" s="74"/>
      <c r="IO56" s="74"/>
      <c r="IP56" s="74"/>
      <c r="IQ56" s="74"/>
      <c r="IR56" s="74"/>
      <c r="IS56" s="74"/>
      <c r="IT56" s="74"/>
      <c r="IU56" s="74"/>
      <c r="IV56" s="74"/>
      <c r="IW56" s="74"/>
      <c r="IX56" s="74"/>
      <c r="IY56" s="74"/>
      <c r="IZ56" s="74"/>
    </row>
    <row r="57" spans="1:260" ht="15.75" thickBot="1" x14ac:dyDescent="0.3">
      <c r="A57" s="75" t="s">
        <v>134</v>
      </c>
      <c r="B57" s="76"/>
      <c r="C57" s="76"/>
      <c r="D57" s="76"/>
      <c r="E57" s="76"/>
      <c r="F57" s="76"/>
      <c r="G57" s="77"/>
      <c r="H57" s="78">
        <f>SUM(H51,H45)</f>
        <v>0</v>
      </c>
      <c r="I57" s="79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74"/>
      <c r="AM57" s="74"/>
      <c r="AN57" s="74"/>
      <c r="AO57" s="74"/>
      <c r="AP57" s="74"/>
      <c r="AQ57" s="74"/>
      <c r="AR57" s="74"/>
      <c r="AS57" s="74"/>
      <c r="AT57" s="74"/>
      <c r="AU57" s="74"/>
      <c r="AV57" s="74"/>
      <c r="AW57" s="74"/>
      <c r="AX57" s="74"/>
      <c r="AY57" s="74"/>
      <c r="AZ57" s="74"/>
      <c r="BA57" s="74"/>
      <c r="BB57" s="74"/>
      <c r="BC57" s="74"/>
      <c r="BD57" s="74"/>
      <c r="BE57" s="74"/>
      <c r="BF57" s="74"/>
      <c r="BG57" s="74"/>
      <c r="BH57" s="74"/>
      <c r="BI57" s="74"/>
      <c r="BJ57" s="74"/>
      <c r="BK57" s="74"/>
      <c r="BL57" s="74"/>
      <c r="BM57" s="74"/>
      <c r="BN57" s="74"/>
      <c r="BO57" s="74"/>
      <c r="BP57" s="74"/>
      <c r="BQ57" s="74"/>
      <c r="BR57" s="74"/>
      <c r="BS57" s="74"/>
      <c r="BT57" s="74"/>
      <c r="BU57" s="74"/>
      <c r="BV57" s="74"/>
      <c r="BW57" s="74"/>
      <c r="BX57" s="74"/>
      <c r="BY57" s="74"/>
      <c r="BZ57" s="74"/>
      <c r="CA57" s="74"/>
      <c r="CB57" s="74"/>
      <c r="CC57" s="74"/>
      <c r="CD57" s="74"/>
      <c r="CE57" s="74"/>
      <c r="CF57" s="74"/>
      <c r="CG57" s="74"/>
      <c r="CH57" s="74"/>
      <c r="CI57" s="74"/>
      <c r="CJ57" s="74"/>
      <c r="CK57" s="74"/>
      <c r="CL57" s="74"/>
      <c r="CM57" s="74"/>
      <c r="CN57" s="74"/>
      <c r="CO57" s="74"/>
      <c r="CP57" s="74"/>
      <c r="CQ57" s="74"/>
      <c r="CR57" s="74"/>
      <c r="CS57" s="74"/>
      <c r="CT57" s="74"/>
      <c r="CU57" s="74"/>
      <c r="CV57" s="74"/>
      <c r="CW57" s="74"/>
      <c r="CX57" s="74"/>
      <c r="CY57" s="74"/>
      <c r="CZ57" s="74"/>
      <c r="DA57" s="74"/>
      <c r="DB57" s="74"/>
      <c r="DC57" s="74"/>
      <c r="DD57" s="74"/>
      <c r="DE57" s="74"/>
      <c r="DF57" s="74"/>
      <c r="DG57" s="74"/>
      <c r="DH57" s="74"/>
      <c r="DI57" s="74"/>
      <c r="DJ57" s="74"/>
      <c r="DK57" s="74"/>
      <c r="DL57" s="74"/>
      <c r="DM57" s="74"/>
      <c r="DN57" s="74"/>
      <c r="DO57" s="74"/>
      <c r="DP57" s="74"/>
      <c r="DQ57" s="74"/>
      <c r="DR57" s="74"/>
      <c r="DS57" s="74"/>
      <c r="DT57" s="74"/>
      <c r="DU57" s="74"/>
      <c r="DV57" s="74"/>
      <c r="DW57" s="74"/>
      <c r="DX57" s="74"/>
      <c r="DY57" s="74"/>
      <c r="DZ57" s="74"/>
      <c r="EA57" s="74"/>
      <c r="EB57" s="74"/>
      <c r="EC57" s="74"/>
      <c r="ED57" s="74"/>
      <c r="EE57" s="74"/>
      <c r="EF57" s="74"/>
      <c r="EG57" s="74"/>
      <c r="EH57" s="74"/>
      <c r="EI57" s="74"/>
      <c r="EJ57" s="74"/>
      <c r="EK57" s="74"/>
      <c r="EL57" s="74"/>
      <c r="EM57" s="74"/>
      <c r="EN57" s="74"/>
      <c r="EO57" s="74"/>
      <c r="EP57" s="74"/>
      <c r="EQ57" s="74"/>
      <c r="ER57" s="74"/>
      <c r="ES57" s="74"/>
      <c r="ET57" s="74"/>
      <c r="EU57" s="74"/>
      <c r="EV57" s="74"/>
      <c r="EW57" s="74"/>
      <c r="EX57" s="74"/>
      <c r="EY57" s="74"/>
      <c r="EZ57" s="74"/>
      <c r="FA57" s="74"/>
      <c r="FB57" s="74"/>
      <c r="FC57" s="74"/>
      <c r="FD57" s="74"/>
      <c r="FE57" s="74"/>
      <c r="FF57" s="74"/>
      <c r="FG57" s="74"/>
      <c r="FH57" s="74"/>
      <c r="FI57" s="74"/>
      <c r="FJ57" s="74"/>
      <c r="FK57" s="74"/>
      <c r="FL57" s="74"/>
      <c r="FM57" s="74"/>
      <c r="FN57" s="74"/>
      <c r="FO57" s="74"/>
      <c r="FP57" s="74"/>
      <c r="FQ57" s="74"/>
      <c r="FR57" s="74"/>
      <c r="FS57" s="74"/>
      <c r="FT57" s="74"/>
      <c r="FU57" s="74"/>
      <c r="FV57" s="74"/>
      <c r="FW57" s="74"/>
      <c r="FX57" s="74"/>
      <c r="FY57" s="74"/>
      <c r="FZ57" s="74"/>
      <c r="GA57" s="74"/>
      <c r="GB57" s="74"/>
      <c r="GC57" s="74"/>
      <c r="GD57" s="74"/>
      <c r="GE57" s="74"/>
      <c r="GF57" s="74"/>
      <c r="GG57" s="74"/>
      <c r="GH57" s="74"/>
      <c r="GI57" s="74"/>
      <c r="GJ57" s="74"/>
      <c r="GK57" s="74"/>
      <c r="GL57" s="74"/>
      <c r="GM57" s="74"/>
      <c r="GN57" s="74"/>
      <c r="GO57" s="74"/>
      <c r="GP57" s="74"/>
      <c r="GQ57" s="74"/>
      <c r="GR57" s="74"/>
      <c r="GS57" s="74"/>
      <c r="GT57" s="74"/>
      <c r="GU57" s="74"/>
      <c r="GV57" s="74"/>
      <c r="GW57" s="74"/>
      <c r="GX57" s="74"/>
      <c r="GY57" s="74"/>
      <c r="GZ57" s="74"/>
      <c r="HA57" s="74"/>
      <c r="HB57" s="74"/>
      <c r="HC57" s="74"/>
      <c r="HD57" s="74"/>
      <c r="HE57" s="74"/>
      <c r="HF57" s="74"/>
      <c r="HG57" s="74"/>
      <c r="HH57" s="74"/>
      <c r="HI57" s="74"/>
      <c r="HJ57" s="74"/>
      <c r="HK57" s="74"/>
      <c r="HL57" s="74"/>
      <c r="HM57" s="74"/>
      <c r="HN57" s="74"/>
      <c r="HO57" s="74"/>
      <c r="HP57" s="74"/>
      <c r="HQ57" s="74"/>
      <c r="HR57" s="74"/>
      <c r="HS57" s="74"/>
      <c r="HT57" s="74"/>
      <c r="HU57" s="74"/>
      <c r="HV57" s="74"/>
      <c r="HW57" s="74"/>
      <c r="HX57" s="74"/>
      <c r="HY57" s="74"/>
      <c r="HZ57" s="74"/>
      <c r="IA57" s="74"/>
      <c r="IB57" s="74"/>
      <c r="IC57" s="74"/>
      <c r="ID57" s="74"/>
      <c r="IE57" s="74"/>
      <c r="IF57" s="74"/>
      <c r="IG57" s="74"/>
      <c r="IH57" s="74"/>
      <c r="II57" s="74"/>
      <c r="IJ57" s="74"/>
      <c r="IK57" s="74"/>
      <c r="IL57" s="74"/>
      <c r="IM57" s="74"/>
      <c r="IN57" s="74"/>
      <c r="IO57" s="74"/>
      <c r="IP57" s="74"/>
      <c r="IQ57" s="74"/>
      <c r="IR57" s="74"/>
      <c r="IS57" s="74"/>
      <c r="IT57" s="74"/>
      <c r="IU57" s="74"/>
      <c r="IV57" s="74"/>
      <c r="IW57" s="74"/>
      <c r="IX57" s="74"/>
      <c r="IY57" s="74"/>
      <c r="IZ57" s="74"/>
    </row>
    <row r="58" spans="1:260" x14ac:dyDescent="0.25">
      <c r="A58" s="80">
        <v>5</v>
      </c>
      <c r="B58" s="81"/>
      <c r="C58" s="81" t="s">
        <v>135</v>
      </c>
      <c r="D58" s="81"/>
      <c r="E58" s="81"/>
      <c r="F58" s="81"/>
      <c r="G58" s="81"/>
      <c r="H58" s="82"/>
      <c r="I58" s="79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74"/>
      <c r="AM58" s="74"/>
      <c r="AN58" s="74"/>
      <c r="AO58" s="74"/>
      <c r="AP58" s="74"/>
      <c r="AQ58" s="74"/>
      <c r="AR58" s="74"/>
      <c r="AS58" s="74"/>
      <c r="AT58" s="74"/>
      <c r="AU58" s="74"/>
      <c r="AV58" s="74"/>
      <c r="AW58" s="74"/>
      <c r="AX58" s="74"/>
      <c r="AY58" s="74"/>
      <c r="AZ58" s="74"/>
      <c r="BA58" s="74"/>
      <c r="BB58" s="74"/>
      <c r="BC58" s="74"/>
      <c r="BD58" s="74"/>
      <c r="BE58" s="74"/>
      <c r="BF58" s="74"/>
      <c r="BG58" s="74"/>
      <c r="BH58" s="74"/>
      <c r="BI58" s="74"/>
      <c r="BJ58" s="74"/>
      <c r="BK58" s="74"/>
      <c r="BL58" s="74"/>
      <c r="BM58" s="74"/>
      <c r="BN58" s="74"/>
      <c r="BO58" s="74"/>
      <c r="BP58" s="74"/>
      <c r="BQ58" s="74"/>
      <c r="BR58" s="74"/>
      <c r="BS58" s="74"/>
      <c r="BT58" s="74"/>
      <c r="BU58" s="74"/>
      <c r="BV58" s="74"/>
      <c r="BW58" s="74"/>
      <c r="BX58" s="74"/>
      <c r="BY58" s="74"/>
      <c r="BZ58" s="74"/>
      <c r="CA58" s="74"/>
      <c r="CB58" s="74"/>
      <c r="CC58" s="74"/>
      <c r="CD58" s="74"/>
      <c r="CE58" s="74"/>
      <c r="CF58" s="74"/>
      <c r="CG58" s="74"/>
      <c r="CH58" s="74"/>
      <c r="CI58" s="74"/>
      <c r="CJ58" s="74"/>
      <c r="CK58" s="74"/>
      <c r="CL58" s="74"/>
      <c r="CM58" s="74"/>
      <c r="CN58" s="74"/>
      <c r="CO58" s="74"/>
      <c r="CP58" s="74"/>
      <c r="CQ58" s="74"/>
      <c r="CR58" s="74"/>
      <c r="CS58" s="74"/>
      <c r="CT58" s="74"/>
      <c r="CU58" s="74"/>
      <c r="CV58" s="74"/>
      <c r="CW58" s="74"/>
      <c r="CX58" s="74"/>
      <c r="CY58" s="74"/>
      <c r="CZ58" s="74"/>
      <c r="DA58" s="74"/>
      <c r="DB58" s="74"/>
      <c r="DC58" s="74"/>
      <c r="DD58" s="74"/>
      <c r="DE58" s="74"/>
      <c r="DF58" s="74"/>
      <c r="DG58" s="74"/>
      <c r="DH58" s="74"/>
      <c r="DI58" s="74"/>
      <c r="DJ58" s="74"/>
      <c r="DK58" s="74"/>
      <c r="DL58" s="74"/>
      <c r="DM58" s="74"/>
      <c r="DN58" s="74"/>
      <c r="DO58" s="74"/>
      <c r="DP58" s="74"/>
      <c r="DQ58" s="74"/>
      <c r="DR58" s="74"/>
      <c r="DS58" s="74"/>
      <c r="DT58" s="74"/>
      <c r="DU58" s="74"/>
      <c r="DV58" s="74"/>
      <c r="DW58" s="74"/>
      <c r="DX58" s="74"/>
      <c r="DY58" s="74"/>
      <c r="DZ58" s="74"/>
      <c r="EA58" s="74"/>
      <c r="EB58" s="74"/>
      <c r="EC58" s="74"/>
      <c r="ED58" s="74"/>
      <c r="EE58" s="74"/>
      <c r="EF58" s="74"/>
      <c r="EG58" s="74"/>
      <c r="EH58" s="74"/>
      <c r="EI58" s="74"/>
      <c r="EJ58" s="74"/>
      <c r="EK58" s="74"/>
      <c r="EL58" s="74"/>
      <c r="EM58" s="74"/>
      <c r="EN58" s="74"/>
      <c r="EO58" s="74"/>
      <c r="EP58" s="74"/>
      <c r="EQ58" s="74"/>
      <c r="ER58" s="74"/>
      <c r="ES58" s="74"/>
      <c r="ET58" s="74"/>
      <c r="EU58" s="74"/>
      <c r="EV58" s="74"/>
      <c r="EW58" s="74"/>
      <c r="EX58" s="74"/>
      <c r="EY58" s="74"/>
      <c r="EZ58" s="74"/>
      <c r="FA58" s="74"/>
      <c r="FB58" s="74"/>
      <c r="FC58" s="74"/>
      <c r="FD58" s="74"/>
      <c r="FE58" s="74"/>
      <c r="FF58" s="74"/>
      <c r="FG58" s="74"/>
      <c r="FH58" s="74"/>
      <c r="FI58" s="74"/>
      <c r="FJ58" s="74"/>
      <c r="FK58" s="74"/>
      <c r="FL58" s="74"/>
      <c r="FM58" s="74"/>
      <c r="FN58" s="74"/>
      <c r="FO58" s="74"/>
      <c r="FP58" s="74"/>
      <c r="FQ58" s="74"/>
      <c r="FR58" s="74"/>
      <c r="FS58" s="74"/>
      <c r="FT58" s="74"/>
      <c r="FU58" s="74"/>
      <c r="FV58" s="74"/>
      <c r="FW58" s="74"/>
      <c r="FX58" s="74"/>
      <c r="FY58" s="74"/>
      <c r="FZ58" s="74"/>
      <c r="GA58" s="74"/>
      <c r="GB58" s="74"/>
      <c r="GC58" s="74"/>
      <c r="GD58" s="74"/>
      <c r="GE58" s="74"/>
      <c r="GF58" s="74"/>
      <c r="GG58" s="74"/>
      <c r="GH58" s="74"/>
      <c r="GI58" s="74"/>
      <c r="GJ58" s="74"/>
      <c r="GK58" s="74"/>
      <c r="GL58" s="74"/>
      <c r="GM58" s="74"/>
      <c r="GN58" s="74"/>
      <c r="GO58" s="74"/>
      <c r="GP58" s="74"/>
      <c r="GQ58" s="74"/>
      <c r="GR58" s="74"/>
      <c r="GS58" s="74"/>
      <c r="GT58" s="74"/>
      <c r="GU58" s="74"/>
      <c r="GV58" s="74"/>
      <c r="GW58" s="74"/>
      <c r="GX58" s="74"/>
      <c r="GY58" s="74"/>
      <c r="GZ58" s="74"/>
      <c r="HA58" s="74"/>
      <c r="HB58" s="74"/>
      <c r="HC58" s="74"/>
      <c r="HD58" s="74"/>
      <c r="HE58" s="74"/>
      <c r="HF58" s="74"/>
      <c r="HG58" s="74"/>
      <c r="HH58" s="74"/>
      <c r="HI58" s="74"/>
      <c r="HJ58" s="74"/>
      <c r="HK58" s="74"/>
      <c r="HL58" s="74"/>
      <c r="HM58" s="74"/>
      <c r="HN58" s="74"/>
      <c r="HO58" s="74"/>
      <c r="HP58" s="74"/>
      <c r="HQ58" s="74"/>
      <c r="HR58" s="74"/>
      <c r="HS58" s="74"/>
      <c r="HT58" s="74"/>
      <c r="HU58" s="74"/>
      <c r="HV58" s="74"/>
      <c r="HW58" s="74"/>
      <c r="HX58" s="74"/>
      <c r="HY58" s="74"/>
      <c r="HZ58" s="74"/>
      <c r="IA58" s="74"/>
      <c r="IB58" s="74"/>
      <c r="IC58" s="74"/>
      <c r="ID58" s="74"/>
      <c r="IE58" s="74"/>
      <c r="IF58" s="74"/>
      <c r="IG58" s="74"/>
      <c r="IH58" s="74"/>
      <c r="II58" s="74"/>
      <c r="IJ58" s="74"/>
      <c r="IK58" s="74"/>
      <c r="IL58" s="74"/>
      <c r="IM58" s="74"/>
      <c r="IN58" s="74"/>
      <c r="IO58" s="74"/>
      <c r="IP58" s="74"/>
      <c r="IQ58" s="74"/>
      <c r="IR58" s="74"/>
      <c r="IS58" s="74"/>
      <c r="IT58" s="74"/>
      <c r="IU58" s="74"/>
      <c r="IV58" s="74"/>
      <c r="IW58" s="74"/>
      <c r="IX58" s="74"/>
      <c r="IY58" s="74"/>
      <c r="IZ58" s="74"/>
    </row>
    <row r="59" spans="1:260" s="86" customFormat="1" ht="38.25" x14ac:dyDescent="0.25">
      <c r="A59" s="28" t="s">
        <v>136</v>
      </c>
      <c r="B59" s="29" t="s">
        <v>11</v>
      </c>
      <c r="C59" s="30" t="s">
        <v>137</v>
      </c>
      <c r="D59" s="31" t="s">
        <v>138</v>
      </c>
      <c r="E59" s="29" t="s">
        <v>27</v>
      </c>
      <c r="F59" s="83">
        <f>[1]ORÇ.SINTETICO!F59</f>
        <v>2029.12</v>
      </c>
      <c r="G59" s="156">
        <f>H60</f>
        <v>0</v>
      </c>
      <c r="H59" s="85">
        <f t="shared" ref="H59" si="6">G59*F59</f>
        <v>0</v>
      </c>
      <c r="I59" s="79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74"/>
      <c r="AM59" s="74"/>
      <c r="AN59" s="74"/>
      <c r="AO59" s="74"/>
      <c r="AP59" s="74"/>
      <c r="AQ59" s="74"/>
      <c r="AR59" s="74"/>
      <c r="AS59" s="74"/>
      <c r="AT59" s="74"/>
      <c r="AU59" s="74"/>
      <c r="AV59" s="74"/>
      <c r="AW59" s="74"/>
      <c r="AX59" s="74"/>
      <c r="AY59" s="74"/>
      <c r="AZ59" s="74"/>
      <c r="BA59" s="74"/>
      <c r="BB59" s="74"/>
      <c r="BC59" s="74"/>
      <c r="BD59" s="74"/>
      <c r="BE59" s="74"/>
      <c r="BF59" s="74"/>
      <c r="BG59" s="74"/>
      <c r="BH59" s="74"/>
      <c r="BI59" s="74"/>
      <c r="BJ59" s="74"/>
      <c r="BK59" s="74"/>
      <c r="BL59" s="74"/>
      <c r="BM59" s="74"/>
      <c r="BN59" s="74"/>
      <c r="BO59" s="74"/>
      <c r="BP59" s="74"/>
      <c r="BQ59" s="74"/>
      <c r="BR59" s="74"/>
      <c r="BS59" s="74"/>
      <c r="BT59" s="74"/>
      <c r="BU59" s="74"/>
      <c r="BV59" s="74"/>
      <c r="BW59" s="74"/>
      <c r="BX59" s="74"/>
      <c r="BY59" s="74"/>
      <c r="BZ59" s="74"/>
      <c r="CA59" s="74"/>
      <c r="CB59" s="74"/>
      <c r="CC59" s="74"/>
      <c r="CD59" s="74"/>
      <c r="CE59" s="74"/>
      <c r="CF59" s="74"/>
      <c r="CG59" s="74"/>
      <c r="CH59" s="74"/>
      <c r="CI59" s="74"/>
      <c r="CJ59" s="74"/>
      <c r="CK59" s="74"/>
      <c r="CL59" s="74"/>
      <c r="CM59" s="74"/>
      <c r="CN59" s="74"/>
      <c r="CO59" s="74"/>
      <c r="CP59" s="74"/>
      <c r="CQ59" s="74"/>
      <c r="CR59" s="74"/>
      <c r="CS59" s="74"/>
      <c r="CT59" s="74"/>
      <c r="CU59" s="74"/>
      <c r="CV59" s="74"/>
      <c r="CW59" s="74"/>
      <c r="CX59" s="74"/>
      <c r="CY59" s="74"/>
      <c r="CZ59" s="74"/>
      <c r="DA59" s="74"/>
      <c r="DB59" s="74"/>
      <c r="DC59" s="74"/>
      <c r="DD59" s="74"/>
      <c r="DE59" s="74"/>
      <c r="DF59" s="74"/>
      <c r="DG59" s="74"/>
      <c r="DH59" s="74"/>
      <c r="DI59" s="74"/>
      <c r="DJ59" s="74"/>
      <c r="DK59" s="74"/>
      <c r="DL59" s="74"/>
      <c r="DM59" s="74"/>
      <c r="DN59" s="74"/>
      <c r="DO59" s="74"/>
      <c r="DP59" s="74"/>
      <c r="DQ59" s="74"/>
      <c r="DR59" s="74"/>
      <c r="DS59" s="74"/>
      <c r="DT59" s="74"/>
      <c r="DU59" s="74"/>
      <c r="DV59" s="74"/>
      <c r="DW59" s="74"/>
      <c r="DX59" s="74"/>
      <c r="DY59" s="74"/>
      <c r="DZ59" s="74"/>
      <c r="EA59" s="74"/>
      <c r="EB59" s="74"/>
      <c r="EC59" s="74"/>
      <c r="ED59" s="74"/>
      <c r="EE59" s="74"/>
      <c r="EF59" s="74"/>
      <c r="EG59" s="74"/>
      <c r="EH59" s="74"/>
      <c r="EI59" s="74"/>
      <c r="EJ59" s="74"/>
      <c r="EK59" s="74"/>
      <c r="EL59" s="74"/>
      <c r="EM59" s="74"/>
      <c r="EN59" s="74"/>
      <c r="EO59" s="74"/>
      <c r="EP59" s="74"/>
      <c r="EQ59" s="74"/>
      <c r="ER59" s="74"/>
      <c r="ES59" s="74"/>
      <c r="ET59" s="74"/>
      <c r="EU59" s="74"/>
      <c r="EV59" s="74"/>
      <c r="EW59" s="74"/>
      <c r="EX59" s="74"/>
      <c r="EY59" s="74"/>
      <c r="EZ59" s="74"/>
      <c r="FA59" s="74"/>
      <c r="FB59" s="74"/>
      <c r="FC59" s="74"/>
      <c r="FD59" s="74"/>
      <c r="FE59" s="74"/>
      <c r="FF59" s="74"/>
      <c r="FG59" s="74"/>
      <c r="FH59" s="74"/>
      <c r="FI59" s="74"/>
      <c r="FJ59" s="74"/>
      <c r="FK59" s="74"/>
      <c r="FL59" s="74"/>
      <c r="FM59" s="74"/>
      <c r="FN59" s="74"/>
      <c r="FO59" s="74"/>
      <c r="FP59" s="74"/>
      <c r="FQ59" s="74"/>
      <c r="FR59" s="74"/>
      <c r="FS59" s="74"/>
      <c r="FT59" s="74"/>
      <c r="FU59" s="74"/>
      <c r="FV59" s="74"/>
      <c r="FW59" s="74"/>
      <c r="FX59" s="74"/>
      <c r="FY59" s="74"/>
      <c r="FZ59" s="74"/>
      <c r="GA59" s="74"/>
      <c r="GB59" s="74"/>
      <c r="GC59" s="74"/>
      <c r="GD59" s="74"/>
      <c r="GE59" s="74"/>
      <c r="GF59" s="74"/>
      <c r="GG59" s="74"/>
      <c r="GH59" s="74"/>
      <c r="GI59" s="74"/>
      <c r="GJ59" s="74"/>
      <c r="GK59" s="74"/>
      <c r="GL59" s="74"/>
      <c r="GM59" s="74"/>
      <c r="GN59" s="74"/>
      <c r="GO59" s="74"/>
      <c r="GP59" s="74"/>
      <c r="GQ59" s="74"/>
      <c r="GR59" s="74"/>
      <c r="GS59" s="74"/>
      <c r="GT59" s="74"/>
      <c r="GU59" s="74"/>
      <c r="GV59" s="74"/>
      <c r="GW59" s="74"/>
      <c r="GX59" s="74"/>
      <c r="GY59" s="74"/>
      <c r="GZ59" s="74"/>
      <c r="HA59" s="74"/>
      <c r="HB59" s="74"/>
      <c r="HC59" s="74"/>
      <c r="HD59" s="74"/>
      <c r="HE59" s="74"/>
      <c r="HF59" s="74"/>
      <c r="HG59" s="74"/>
      <c r="HH59" s="74"/>
      <c r="HI59" s="74"/>
      <c r="HJ59" s="74"/>
      <c r="HK59" s="74"/>
      <c r="HL59" s="74"/>
      <c r="HM59" s="74"/>
      <c r="HN59" s="74"/>
      <c r="HO59" s="74"/>
      <c r="HP59" s="74"/>
      <c r="HQ59" s="74"/>
      <c r="HR59" s="74"/>
      <c r="HS59" s="74"/>
      <c r="HT59" s="74"/>
      <c r="HU59" s="74"/>
      <c r="HV59" s="74"/>
      <c r="HW59" s="74"/>
      <c r="HX59" s="74"/>
      <c r="HY59" s="74"/>
      <c r="HZ59" s="74"/>
      <c r="IA59" s="74"/>
      <c r="IB59" s="74"/>
      <c r="IC59" s="74"/>
      <c r="ID59" s="74"/>
      <c r="IE59" s="74"/>
      <c r="IF59" s="74"/>
      <c r="IG59" s="74"/>
      <c r="IH59" s="74"/>
      <c r="II59" s="74"/>
      <c r="IJ59" s="74"/>
      <c r="IK59" s="74"/>
      <c r="IL59" s="74"/>
      <c r="IM59" s="74"/>
      <c r="IN59" s="74"/>
      <c r="IO59" s="74"/>
      <c r="IP59" s="74"/>
      <c r="IQ59" s="74"/>
      <c r="IR59" s="74"/>
      <c r="IS59" s="74"/>
      <c r="IT59" s="74"/>
      <c r="IU59" s="74"/>
      <c r="IV59" s="74"/>
      <c r="IW59" s="74"/>
      <c r="IX59" s="74"/>
      <c r="IY59" s="74"/>
      <c r="IZ59" s="74"/>
    </row>
    <row r="60" spans="1:260" x14ac:dyDescent="0.25">
      <c r="A60" s="19" t="s">
        <v>139</v>
      </c>
      <c r="B60" s="20" t="s">
        <v>47</v>
      </c>
      <c r="C60" s="21" t="s">
        <v>140</v>
      </c>
      <c r="D60" s="22" t="s">
        <v>141</v>
      </c>
      <c r="E60" s="20" t="s">
        <v>50</v>
      </c>
      <c r="F60" s="87">
        <v>0.2</v>
      </c>
      <c r="G60" s="150"/>
      <c r="H60" s="88">
        <f>(G60*F60)</f>
        <v>0</v>
      </c>
      <c r="I60" s="79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74"/>
      <c r="AM60" s="74"/>
      <c r="AN60" s="74"/>
      <c r="AO60" s="74"/>
      <c r="AP60" s="74"/>
      <c r="AQ60" s="74"/>
      <c r="AR60" s="74"/>
      <c r="AS60" s="74"/>
      <c r="AT60" s="74"/>
      <c r="AU60" s="74"/>
      <c r="AV60" s="74"/>
      <c r="AW60" s="74"/>
      <c r="AX60" s="74"/>
      <c r="AY60" s="74"/>
      <c r="AZ60" s="74"/>
      <c r="BA60" s="74"/>
      <c r="BB60" s="74"/>
      <c r="BC60" s="74"/>
      <c r="BD60" s="74"/>
      <c r="BE60" s="74"/>
      <c r="BF60" s="74"/>
      <c r="BG60" s="74"/>
      <c r="BH60" s="74"/>
      <c r="BI60" s="74"/>
      <c r="BJ60" s="74"/>
      <c r="BK60" s="74"/>
      <c r="BL60" s="74"/>
      <c r="BM60" s="74"/>
      <c r="BN60" s="74"/>
      <c r="BO60" s="74"/>
      <c r="BP60" s="74"/>
      <c r="BQ60" s="74"/>
      <c r="BR60" s="74"/>
      <c r="BS60" s="74"/>
      <c r="BT60" s="74"/>
      <c r="BU60" s="74"/>
      <c r="BV60" s="74"/>
      <c r="BW60" s="74"/>
      <c r="BX60" s="74"/>
      <c r="BY60" s="74"/>
      <c r="BZ60" s="74"/>
      <c r="CA60" s="74"/>
      <c r="CB60" s="74"/>
      <c r="CC60" s="74"/>
      <c r="CD60" s="74"/>
      <c r="CE60" s="74"/>
      <c r="CF60" s="74"/>
      <c r="CG60" s="74"/>
      <c r="CH60" s="74"/>
      <c r="CI60" s="74"/>
      <c r="CJ60" s="74"/>
      <c r="CK60" s="74"/>
      <c r="CL60" s="74"/>
      <c r="CM60" s="74"/>
      <c r="CN60" s="74"/>
      <c r="CO60" s="74"/>
      <c r="CP60" s="74"/>
      <c r="CQ60" s="74"/>
      <c r="CR60" s="74"/>
      <c r="CS60" s="74"/>
      <c r="CT60" s="74"/>
      <c r="CU60" s="74"/>
      <c r="CV60" s="74"/>
      <c r="CW60" s="74"/>
      <c r="CX60" s="74"/>
      <c r="CY60" s="74"/>
      <c r="CZ60" s="74"/>
      <c r="DA60" s="74"/>
      <c r="DB60" s="74"/>
      <c r="DC60" s="74"/>
      <c r="DD60" s="74"/>
      <c r="DE60" s="74"/>
      <c r="DF60" s="74"/>
      <c r="DG60" s="74"/>
      <c r="DH60" s="74"/>
      <c r="DI60" s="74"/>
      <c r="DJ60" s="74"/>
      <c r="DK60" s="74"/>
      <c r="DL60" s="74"/>
      <c r="DM60" s="74"/>
      <c r="DN60" s="74"/>
      <c r="DO60" s="74"/>
      <c r="DP60" s="74"/>
      <c r="DQ60" s="74"/>
      <c r="DR60" s="74"/>
      <c r="DS60" s="74"/>
      <c r="DT60" s="74"/>
      <c r="DU60" s="74"/>
      <c r="DV60" s="74"/>
      <c r="DW60" s="74"/>
      <c r="DX60" s="74"/>
      <c r="DY60" s="74"/>
      <c r="DZ60" s="74"/>
      <c r="EA60" s="74"/>
      <c r="EB60" s="74"/>
      <c r="EC60" s="74"/>
      <c r="ED60" s="74"/>
      <c r="EE60" s="74"/>
      <c r="EF60" s="74"/>
      <c r="EG60" s="74"/>
      <c r="EH60" s="74"/>
      <c r="EI60" s="74"/>
      <c r="EJ60" s="74"/>
      <c r="EK60" s="74"/>
      <c r="EL60" s="74"/>
      <c r="EM60" s="74"/>
      <c r="EN60" s="74"/>
      <c r="EO60" s="74"/>
      <c r="EP60" s="74"/>
      <c r="EQ60" s="74"/>
      <c r="ER60" s="74"/>
      <c r="ES60" s="74"/>
      <c r="ET60" s="74"/>
      <c r="EU60" s="74"/>
      <c r="EV60" s="74"/>
      <c r="EW60" s="74"/>
      <c r="EX60" s="74"/>
      <c r="EY60" s="74"/>
      <c r="EZ60" s="74"/>
      <c r="FA60" s="74"/>
      <c r="FB60" s="74"/>
      <c r="FC60" s="74"/>
      <c r="FD60" s="74"/>
      <c r="FE60" s="74"/>
      <c r="FF60" s="74"/>
      <c r="FG60" s="74"/>
      <c r="FH60" s="74"/>
      <c r="FI60" s="74"/>
      <c r="FJ60" s="74"/>
      <c r="FK60" s="74"/>
      <c r="FL60" s="74"/>
      <c r="FM60" s="74"/>
      <c r="FN60" s="74"/>
      <c r="FO60" s="74"/>
      <c r="FP60" s="74"/>
      <c r="FQ60" s="74"/>
      <c r="FR60" s="74"/>
      <c r="FS60" s="74"/>
      <c r="FT60" s="74"/>
      <c r="FU60" s="74"/>
      <c r="FV60" s="74"/>
      <c r="FW60" s="74"/>
      <c r="FX60" s="74"/>
      <c r="FY60" s="74"/>
      <c r="FZ60" s="74"/>
      <c r="GA60" s="74"/>
      <c r="GB60" s="74"/>
      <c r="GC60" s="74"/>
      <c r="GD60" s="74"/>
      <c r="GE60" s="74"/>
      <c r="GF60" s="74"/>
      <c r="GG60" s="74"/>
      <c r="GH60" s="74"/>
      <c r="GI60" s="74"/>
      <c r="GJ60" s="74"/>
      <c r="GK60" s="74"/>
      <c r="GL60" s="74"/>
      <c r="GM60" s="74"/>
      <c r="GN60" s="74"/>
      <c r="GO60" s="74"/>
      <c r="GP60" s="74"/>
      <c r="GQ60" s="74"/>
      <c r="GR60" s="74"/>
      <c r="GS60" s="74"/>
      <c r="GT60" s="74"/>
      <c r="GU60" s="74"/>
      <c r="GV60" s="74"/>
      <c r="GW60" s="74"/>
      <c r="GX60" s="74"/>
      <c r="GY60" s="74"/>
      <c r="GZ60" s="74"/>
      <c r="HA60" s="74"/>
      <c r="HB60" s="74"/>
      <c r="HC60" s="74"/>
      <c r="HD60" s="74"/>
      <c r="HE60" s="74"/>
      <c r="HF60" s="74"/>
      <c r="HG60" s="74"/>
      <c r="HH60" s="74"/>
      <c r="HI60" s="74"/>
      <c r="HJ60" s="74"/>
      <c r="HK60" s="74"/>
      <c r="HL60" s="74"/>
      <c r="HM60" s="74"/>
      <c r="HN60" s="74"/>
      <c r="HO60" s="74"/>
      <c r="HP60" s="74"/>
      <c r="HQ60" s="74"/>
      <c r="HR60" s="74"/>
      <c r="HS60" s="74"/>
      <c r="HT60" s="74"/>
      <c r="HU60" s="74"/>
      <c r="HV60" s="74"/>
      <c r="HW60" s="74"/>
      <c r="HX60" s="74"/>
      <c r="HY60" s="74"/>
      <c r="HZ60" s="74"/>
      <c r="IA60" s="74"/>
      <c r="IB60" s="74"/>
      <c r="IC60" s="74"/>
      <c r="ID60" s="74"/>
      <c r="IE60" s="74"/>
      <c r="IF60" s="74"/>
      <c r="IG60" s="74"/>
      <c r="IH60" s="74"/>
      <c r="II60" s="74"/>
      <c r="IJ60" s="74"/>
      <c r="IK60" s="74"/>
      <c r="IL60" s="74"/>
      <c r="IM60" s="74"/>
      <c r="IN60" s="74"/>
      <c r="IO60" s="74"/>
      <c r="IP60" s="74"/>
      <c r="IQ60" s="74"/>
      <c r="IR60" s="74"/>
      <c r="IS60" s="74"/>
      <c r="IT60" s="74"/>
      <c r="IU60" s="74"/>
      <c r="IV60" s="74"/>
      <c r="IW60" s="74"/>
      <c r="IX60" s="74"/>
      <c r="IY60" s="74"/>
      <c r="IZ60" s="74"/>
    </row>
    <row r="61" spans="1:260" ht="25.5" x14ac:dyDescent="0.25">
      <c r="A61" s="89" t="s">
        <v>142</v>
      </c>
      <c r="B61" s="29" t="s">
        <v>11</v>
      </c>
      <c r="C61" s="30" t="s">
        <v>143</v>
      </c>
      <c r="D61" s="31" t="s">
        <v>144</v>
      </c>
      <c r="E61" s="29" t="s">
        <v>27</v>
      </c>
      <c r="F61" s="83">
        <f>[1]ORÇ.SINTETICO!F61</f>
        <v>2029.12</v>
      </c>
      <c r="G61" s="157">
        <f>TRUNC(SUM(H62:H65),2)</f>
        <v>0</v>
      </c>
      <c r="H61" s="33">
        <f>G61*F61</f>
        <v>0</v>
      </c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74"/>
      <c r="AM61" s="74"/>
      <c r="AN61" s="74"/>
      <c r="AO61" s="74"/>
      <c r="AP61" s="74"/>
      <c r="AQ61" s="74"/>
      <c r="AR61" s="74"/>
      <c r="AS61" s="74"/>
      <c r="AT61" s="74"/>
      <c r="AU61" s="74"/>
      <c r="AV61" s="74"/>
      <c r="AW61" s="74"/>
      <c r="AX61" s="74"/>
      <c r="AY61" s="74"/>
      <c r="AZ61" s="74"/>
      <c r="BA61" s="74"/>
      <c r="BB61" s="74"/>
      <c r="BC61" s="74"/>
      <c r="BD61" s="74"/>
      <c r="BE61" s="74"/>
      <c r="BF61" s="74"/>
      <c r="BG61" s="74"/>
      <c r="BH61" s="74"/>
      <c r="BI61" s="74"/>
      <c r="BJ61" s="74"/>
      <c r="BK61" s="74"/>
      <c r="BL61" s="74"/>
      <c r="BM61" s="74"/>
      <c r="BN61" s="74"/>
      <c r="BO61" s="74"/>
      <c r="BP61" s="74"/>
      <c r="BQ61" s="74"/>
      <c r="BR61" s="74"/>
      <c r="BS61" s="74"/>
      <c r="BT61" s="74"/>
      <c r="BU61" s="74"/>
      <c r="BV61" s="74"/>
      <c r="BW61" s="74"/>
      <c r="BX61" s="74"/>
      <c r="BY61" s="74"/>
      <c r="BZ61" s="74"/>
      <c r="CA61" s="74"/>
      <c r="CB61" s="74"/>
      <c r="CC61" s="74"/>
      <c r="CD61" s="74"/>
      <c r="CE61" s="74"/>
      <c r="CF61" s="74"/>
      <c r="CG61" s="74"/>
      <c r="CH61" s="74"/>
      <c r="CI61" s="74"/>
      <c r="CJ61" s="74"/>
      <c r="CK61" s="74"/>
      <c r="CL61" s="74"/>
      <c r="CM61" s="74"/>
      <c r="CN61" s="74"/>
      <c r="CO61" s="74"/>
      <c r="CP61" s="74"/>
      <c r="CQ61" s="74"/>
      <c r="CR61" s="74"/>
      <c r="CS61" s="74"/>
      <c r="CT61" s="74"/>
      <c r="CU61" s="74"/>
      <c r="CV61" s="74"/>
      <c r="CW61" s="74"/>
      <c r="CX61" s="74"/>
      <c r="CY61" s="74"/>
      <c r="CZ61" s="74"/>
      <c r="DA61" s="74"/>
      <c r="DB61" s="74"/>
      <c r="DC61" s="74"/>
      <c r="DD61" s="74"/>
      <c r="DE61" s="74"/>
      <c r="DF61" s="74"/>
      <c r="DG61" s="74"/>
      <c r="DH61" s="74"/>
      <c r="DI61" s="74"/>
      <c r="DJ61" s="74"/>
      <c r="DK61" s="74"/>
      <c r="DL61" s="74"/>
      <c r="DM61" s="74"/>
      <c r="DN61" s="74"/>
      <c r="DO61" s="74"/>
      <c r="DP61" s="74"/>
      <c r="DQ61" s="74"/>
      <c r="DR61" s="74"/>
      <c r="DS61" s="74"/>
      <c r="DT61" s="74"/>
      <c r="DU61" s="74"/>
      <c r="DV61" s="74"/>
      <c r="DW61" s="74"/>
      <c r="DX61" s="74"/>
      <c r="DY61" s="74"/>
      <c r="DZ61" s="74"/>
      <c r="EA61" s="74"/>
      <c r="EB61" s="74"/>
      <c r="EC61" s="74"/>
      <c r="ED61" s="74"/>
      <c r="EE61" s="74"/>
      <c r="EF61" s="74"/>
      <c r="EG61" s="74"/>
      <c r="EH61" s="74"/>
      <c r="EI61" s="74"/>
      <c r="EJ61" s="74"/>
      <c r="EK61" s="74"/>
      <c r="EL61" s="74"/>
      <c r="EM61" s="74"/>
      <c r="EN61" s="74"/>
      <c r="EO61" s="74"/>
      <c r="EP61" s="74"/>
      <c r="EQ61" s="74"/>
      <c r="ER61" s="74"/>
      <c r="ES61" s="74"/>
      <c r="ET61" s="74"/>
      <c r="EU61" s="74"/>
      <c r="EV61" s="74"/>
      <c r="EW61" s="74"/>
      <c r="EX61" s="74"/>
      <c r="EY61" s="74"/>
      <c r="EZ61" s="74"/>
      <c r="FA61" s="74"/>
      <c r="FB61" s="74"/>
      <c r="FC61" s="74"/>
      <c r="FD61" s="74"/>
      <c r="FE61" s="74"/>
      <c r="FF61" s="74"/>
      <c r="FG61" s="74"/>
      <c r="FH61" s="74"/>
      <c r="FI61" s="74"/>
      <c r="FJ61" s="74"/>
      <c r="FK61" s="74"/>
      <c r="FL61" s="74"/>
      <c r="FM61" s="74"/>
      <c r="FN61" s="74"/>
      <c r="FO61" s="74"/>
      <c r="FP61" s="74"/>
      <c r="FQ61" s="74"/>
      <c r="FR61" s="74"/>
      <c r="FS61" s="74"/>
      <c r="FT61" s="74"/>
      <c r="FU61" s="74"/>
      <c r="FV61" s="74"/>
      <c r="FW61" s="74"/>
      <c r="FX61" s="74"/>
      <c r="FY61" s="74"/>
      <c r="FZ61" s="74"/>
      <c r="GA61" s="74"/>
      <c r="GB61" s="74"/>
      <c r="GC61" s="74"/>
      <c r="GD61" s="74"/>
      <c r="GE61" s="74"/>
      <c r="GF61" s="74"/>
      <c r="GG61" s="74"/>
      <c r="GH61" s="74"/>
      <c r="GI61" s="74"/>
      <c r="GJ61" s="74"/>
      <c r="GK61" s="74"/>
      <c r="GL61" s="74"/>
      <c r="GM61" s="74"/>
      <c r="GN61" s="74"/>
      <c r="GO61" s="74"/>
      <c r="GP61" s="74"/>
      <c r="GQ61" s="74"/>
      <c r="GR61" s="74"/>
      <c r="GS61" s="74"/>
      <c r="GT61" s="74"/>
      <c r="GU61" s="74"/>
      <c r="GV61" s="74"/>
      <c r="GW61" s="74"/>
      <c r="GX61" s="74"/>
      <c r="GY61" s="74"/>
      <c r="GZ61" s="74"/>
      <c r="HA61" s="74"/>
      <c r="HB61" s="74"/>
      <c r="HC61" s="74"/>
      <c r="HD61" s="74"/>
      <c r="HE61" s="74"/>
      <c r="HF61" s="74"/>
      <c r="HG61" s="74"/>
      <c r="HH61" s="74"/>
      <c r="HI61" s="74"/>
      <c r="HJ61" s="74"/>
      <c r="HK61" s="74"/>
      <c r="HL61" s="74"/>
      <c r="HM61" s="74"/>
      <c r="HN61" s="74"/>
      <c r="HO61" s="74"/>
      <c r="HP61" s="74"/>
      <c r="HQ61" s="74"/>
      <c r="HR61" s="74"/>
      <c r="HS61" s="74"/>
      <c r="HT61" s="74"/>
      <c r="HU61" s="74"/>
      <c r="HV61" s="74"/>
      <c r="HW61" s="74"/>
      <c r="HX61" s="74"/>
      <c r="HY61" s="74"/>
      <c r="HZ61" s="74"/>
      <c r="IA61" s="74"/>
      <c r="IB61" s="74"/>
      <c r="IC61" s="74"/>
      <c r="ID61" s="74"/>
      <c r="IE61" s="74"/>
      <c r="IF61" s="74"/>
      <c r="IG61" s="74"/>
      <c r="IH61" s="74"/>
      <c r="II61" s="74"/>
      <c r="IJ61" s="74"/>
      <c r="IK61" s="74"/>
      <c r="IL61" s="74"/>
      <c r="IM61" s="74"/>
      <c r="IN61" s="74"/>
      <c r="IO61" s="74"/>
      <c r="IP61" s="74"/>
      <c r="IQ61" s="74"/>
      <c r="IR61" s="74"/>
      <c r="IS61" s="74"/>
      <c r="IT61" s="74"/>
      <c r="IU61" s="74"/>
      <c r="IV61" s="74"/>
      <c r="IW61" s="74"/>
      <c r="IX61" s="74"/>
      <c r="IY61" s="74"/>
      <c r="IZ61" s="74"/>
    </row>
    <row r="62" spans="1:260" ht="25.5" x14ac:dyDescent="0.25">
      <c r="A62" s="90" t="s">
        <v>145</v>
      </c>
      <c r="B62" s="20" t="s">
        <v>29</v>
      </c>
      <c r="C62" s="21" t="s">
        <v>146</v>
      </c>
      <c r="D62" s="22">
        <v>3767</v>
      </c>
      <c r="E62" s="20" t="s">
        <v>92</v>
      </c>
      <c r="F62" s="87">
        <v>0.06</v>
      </c>
      <c r="G62" s="150"/>
      <c r="H62" s="24">
        <f>G62*F62</f>
        <v>0</v>
      </c>
    </row>
    <row r="63" spans="1:260" x14ac:dyDescent="0.25">
      <c r="A63" s="90" t="s">
        <v>147</v>
      </c>
      <c r="B63" s="20" t="s">
        <v>29</v>
      </c>
      <c r="C63" s="21" t="s">
        <v>148</v>
      </c>
      <c r="D63" s="22">
        <v>4047</v>
      </c>
      <c r="E63" s="20" t="s">
        <v>122</v>
      </c>
      <c r="F63" s="87">
        <v>0.16400000000000001</v>
      </c>
      <c r="G63" s="150"/>
      <c r="H63" s="24">
        <f t="shared" ref="H63:H69" si="7">G63*F63</f>
        <v>0</v>
      </c>
    </row>
    <row r="64" spans="1:260" x14ac:dyDescent="0.25">
      <c r="A64" s="90" t="s">
        <v>149</v>
      </c>
      <c r="B64" s="20" t="s">
        <v>47</v>
      </c>
      <c r="C64" s="21" t="s">
        <v>150</v>
      </c>
      <c r="D64" s="22">
        <v>88310</v>
      </c>
      <c r="E64" s="20" t="s">
        <v>50</v>
      </c>
      <c r="F64" s="87">
        <v>0.23400000000000001</v>
      </c>
      <c r="G64" s="150"/>
      <c r="H64" s="24">
        <f t="shared" si="7"/>
        <v>0</v>
      </c>
    </row>
    <row r="65" spans="1:9" x14ac:dyDescent="0.25">
      <c r="A65" s="90" t="s">
        <v>151</v>
      </c>
      <c r="B65" s="20" t="s">
        <v>47</v>
      </c>
      <c r="C65" s="21" t="s">
        <v>101</v>
      </c>
      <c r="D65" s="22">
        <v>88316</v>
      </c>
      <c r="E65" s="20" t="s">
        <v>50</v>
      </c>
      <c r="F65" s="87">
        <v>8.5999999999999993E-2</v>
      </c>
      <c r="G65" s="150"/>
      <c r="H65" s="24">
        <f t="shared" si="7"/>
        <v>0</v>
      </c>
    </row>
    <row r="66" spans="1:9" ht="25.5" x14ac:dyDescent="0.25">
      <c r="A66" s="28" t="s">
        <v>152</v>
      </c>
      <c r="B66" s="29" t="s">
        <v>11</v>
      </c>
      <c r="C66" s="30" t="s">
        <v>153</v>
      </c>
      <c r="D66" s="29" t="s">
        <v>154</v>
      </c>
      <c r="E66" s="29" t="s">
        <v>27</v>
      </c>
      <c r="F66" s="29">
        <f>[1]ORÇ.SINTETICO!F66</f>
        <v>2029.12</v>
      </c>
      <c r="G66" s="84">
        <f>SUM(H67:H69)</f>
        <v>0</v>
      </c>
      <c r="H66" s="33">
        <f t="shared" si="7"/>
        <v>0</v>
      </c>
    </row>
    <row r="67" spans="1:9" x14ac:dyDescent="0.25">
      <c r="A67" s="19" t="s">
        <v>155</v>
      </c>
      <c r="B67" s="20" t="s">
        <v>29</v>
      </c>
      <c r="C67" s="91" t="s">
        <v>156</v>
      </c>
      <c r="D67" s="20">
        <v>7356</v>
      </c>
      <c r="E67" s="20" t="s">
        <v>95</v>
      </c>
      <c r="F67" s="20">
        <v>0.33</v>
      </c>
      <c r="G67" s="158"/>
      <c r="H67" s="24">
        <f t="shared" si="7"/>
        <v>0</v>
      </c>
    </row>
    <row r="68" spans="1:9" x14ac:dyDescent="0.25">
      <c r="A68" s="19" t="s">
        <v>157</v>
      </c>
      <c r="B68" s="20" t="s">
        <v>47</v>
      </c>
      <c r="C68" s="91" t="s">
        <v>158</v>
      </c>
      <c r="D68" s="22">
        <v>88310</v>
      </c>
      <c r="E68" s="20" t="s">
        <v>50</v>
      </c>
      <c r="F68" s="87">
        <v>0.187</v>
      </c>
      <c r="G68" s="150"/>
      <c r="H68" s="24">
        <f t="shared" si="7"/>
        <v>0</v>
      </c>
    </row>
    <row r="69" spans="1:9" x14ac:dyDescent="0.25">
      <c r="A69" s="19" t="s">
        <v>159</v>
      </c>
      <c r="B69" s="20" t="s">
        <v>47</v>
      </c>
      <c r="C69" s="91" t="s">
        <v>140</v>
      </c>
      <c r="D69" s="22">
        <v>88316</v>
      </c>
      <c r="E69" s="20" t="s">
        <v>50</v>
      </c>
      <c r="F69" s="87">
        <v>6.9000000000000006E-2</v>
      </c>
      <c r="G69" s="150"/>
      <c r="H69" s="24">
        <f t="shared" si="7"/>
        <v>0</v>
      </c>
    </row>
    <row r="70" spans="1:9" ht="15.75" thickBot="1" x14ac:dyDescent="0.3">
      <c r="A70" s="75" t="s">
        <v>160</v>
      </c>
      <c r="B70" s="76"/>
      <c r="C70" s="76"/>
      <c r="D70" s="76"/>
      <c r="E70" s="76"/>
      <c r="F70" s="76"/>
      <c r="G70" s="77"/>
      <c r="H70" s="92">
        <f>SUM(H59,H61,H66)</f>
        <v>0</v>
      </c>
    </row>
    <row r="71" spans="1:9" x14ac:dyDescent="0.25">
      <c r="A71" s="93" t="s">
        <v>161</v>
      </c>
      <c r="B71" s="94"/>
      <c r="C71" s="94"/>
      <c r="D71" s="94"/>
      <c r="E71" s="94"/>
      <c r="F71" s="94"/>
      <c r="G71" s="95"/>
      <c r="H71" s="96">
        <f>SUM(H8,H11,H32,H40,H45,H51,H59,H61,H66,H23)</f>
        <v>0</v>
      </c>
      <c r="I71" s="27"/>
    </row>
    <row r="72" spans="1:9" x14ac:dyDescent="0.25">
      <c r="A72" s="97" t="s">
        <v>162</v>
      </c>
      <c r="B72" s="98"/>
      <c r="C72" s="98"/>
      <c r="D72" s="98"/>
      <c r="E72" s="98"/>
      <c r="F72" s="98"/>
      <c r="G72" s="99">
        <f>ROUND(((((1+(H128/100))*(1+(H130/100))*(1+((H131+H132)/100))*(1+(H129/100)))/(1-(((H135/100)/2)+(H134/100)+(H133/100))))-1)*100,0)</f>
        <v>25</v>
      </c>
      <c r="H72" s="100">
        <f>(H71/100)*G72</f>
        <v>0</v>
      </c>
    </row>
    <row r="73" spans="1:9" ht="15.75" thickBot="1" x14ac:dyDescent="0.3">
      <c r="A73" s="101" t="s">
        <v>163</v>
      </c>
      <c r="B73" s="102"/>
      <c r="C73" s="102"/>
      <c r="D73" s="102"/>
      <c r="E73" s="102"/>
      <c r="F73" s="102"/>
      <c r="G73" s="103"/>
      <c r="H73" s="104">
        <f>SUM(H71:H72)</f>
        <v>0</v>
      </c>
      <c r="I73" s="27">
        <f>SUM(H57,H43,H30,H21,H70)</f>
        <v>0</v>
      </c>
    </row>
    <row r="74" spans="1:9" ht="15.75" thickBot="1" x14ac:dyDescent="0.3">
      <c r="A74" s="105"/>
      <c r="B74" s="106"/>
      <c r="C74" s="106"/>
      <c r="D74" s="106"/>
      <c r="E74" s="106"/>
      <c r="F74" s="106"/>
      <c r="G74" s="106"/>
      <c r="H74" s="107"/>
    </row>
    <row r="75" spans="1:9" x14ac:dyDescent="0.25">
      <c r="A75" s="105"/>
      <c r="B75" s="106"/>
      <c r="C75" s="106"/>
      <c r="D75" s="106"/>
      <c r="E75" s="106"/>
      <c r="F75" s="106"/>
      <c r="G75" s="106"/>
      <c r="H75" s="107"/>
    </row>
    <row r="76" spans="1:9" x14ac:dyDescent="0.25">
      <c r="A76" s="108"/>
      <c r="B76" s="109"/>
      <c r="C76" s="109"/>
      <c r="D76" s="109"/>
      <c r="E76" s="109"/>
      <c r="F76" s="109"/>
      <c r="G76" s="109"/>
      <c r="H76" s="110"/>
    </row>
    <row r="77" spans="1:9" x14ac:dyDescent="0.25">
      <c r="A77" s="111" t="s">
        <v>164</v>
      </c>
      <c r="B77" s="112"/>
      <c r="C77" s="112"/>
      <c r="D77" s="112"/>
      <c r="E77" s="112"/>
      <c r="F77" s="112"/>
      <c r="G77" s="112"/>
      <c r="H77" s="113"/>
    </row>
    <row r="78" spans="1:9" x14ac:dyDescent="0.25">
      <c r="A78" s="108"/>
      <c r="B78" s="109"/>
      <c r="C78" s="109"/>
      <c r="D78" s="109"/>
      <c r="E78" s="109"/>
      <c r="F78" s="109"/>
      <c r="G78" s="109"/>
      <c r="H78" s="110"/>
    </row>
    <row r="79" spans="1:9" ht="15.75" thickBot="1" x14ac:dyDescent="0.3">
      <c r="A79" s="114"/>
      <c r="B79" s="115"/>
      <c r="C79" s="115"/>
      <c r="D79" s="115"/>
      <c r="E79" s="115"/>
      <c r="F79" s="115"/>
      <c r="G79" s="115"/>
      <c r="H79" s="116"/>
    </row>
    <row r="80" spans="1:9" x14ac:dyDescent="0.25">
      <c r="A80" s="117" t="s">
        <v>165</v>
      </c>
      <c r="B80" s="118"/>
      <c r="C80" s="118"/>
      <c r="D80" s="118"/>
      <c r="E80" s="118"/>
      <c r="F80" s="118"/>
      <c r="G80" s="118"/>
      <c r="H80" s="119"/>
    </row>
    <row r="81" spans="1:9" x14ac:dyDescent="0.25">
      <c r="A81" s="117" t="s">
        <v>166</v>
      </c>
      <c r="B81" s="118"/>
      <c r="C81" s="118"/>
      <c r="D81" s="118"/>
      <c r="E81" s="118"/>
      <c r="F81" s="118"/>
      <c r="G81" s="118"/>
      <c r="H81" s="119"/>
    </row>
    <row r="82" spans="1:9" ht="15.75" thickBot="1" x14ac:dyDescent="0.3">
      <c r="A82" s="120"/>
      <c r="B82" s="121"/>
      <c r="C82" s="121"/>
      <c r="D82" s="121"/>
      <c r="E82" s="121"/>
      <c r="F82" s="121"/>
      <c r="G82" s="121"/>
      <c r="H82" s="122"/>
    </row>
    <row r="83" spans="1:9" ht="15.75" thickBot="1" x14ac:dyDescent="0.3">
      <c r="A83" s="123" t="s">
        <v>167</v>
      </c>
      <c r="B83" s="124" t="s">
        <v>168</v>
      </c>
      <c r="C83" s="124"/>
      <c r="D83" s="125"/>
      <c r="E83" s="125"/>
      <c r="F83" s="125"/>
      <c r="G83" s="125"/>
      <c r="H83" s="126" t="s">
        <v>169</v>
      </c>
      <c r="I83" s="74"/>
    </row>
    <row r="84" spans="1:9" x14ac:dyDescent="0.25">
      <c r="A84" s="127"/>
      <c r="B84" s="128"/>
      <c r="C84" s="128"/>
      <c r="D84" s="128"/>
      <c r="E84" s="128"/>
      <c r="F84" s="128"/>
      <c r="G84" s="128"/>
      <c r="H84" s="129"/>
      <c r="I84" s="74"/>
    </row>
    <row r="85" spans="1:9" x14ac:dyDescent="0.25">
      <c r="A85" s="79"/>
      <c r="B85" s="130" t="s">
        <v>170</v>
      </c>
      <c r="C85" s="130"/>
      <c r="D85" s="74"/>
      <c r="E85" s="74"/>
      <c r="F85" s="74"/>
      <c r="G85" s="74"/>
      <c r="H85" s="131"/>
      <c r="I85" s="74"/>
    </row>
    <row r="86" spans="1:9" x14ac:dyDescent="0.25">
      <c r="A86" s="79" t="s">
        <v>171</v>
      </c>
      <c r="B86" s="132" t="s">
        <v>172</v>
      </c>
      <c r="C86" s="132"/>
      <c r="D86" s="74"/>
      <c r="E86" s="74"/>
      <c r="F86" s="74"/>
      <c r="G86" s="74"/>
      <c r="H86" s="133">
        <v>20</v>
      </c>
    </row>
    <row r="87" spans="1:9" x14ac:dyDescent="0.25">
      <c r="A87" s="79" t="s">
        <v>173</v>
      </c>
      <c r="B87" s="132" t="s">
        <v>174</v>
      </c>
      <c r="C87" s="132"/>
      <c r="D87" s="74"/>
      <c r="E87" s="74"/>
      <c r="F87" s="74"/>
      <c r="G87" s="74"/>
      <c r="H87" s="133">
        <v>1.5</v>
      </c>
    </row>
    <row r="88" spans="1:9" ht="49.5" customHeight="1" x14ac:dyDescent="0.25">
      <c r="A88" s="79" t="s">
        <v>175</v>
      </c>
      <c r="B88" s="132" t="s">
        <v>176</v>
      </c>
      <c r="C88" s="132"/>
      <c r="D88" s="74"/>
      <c r="E88" s="74"/>
      <c r="F88" s="74"/>
      <c r="G88" s="74"/>
      <c r="H88" s="133">
        <v>1</v>
      </c>
    </row>
    <row r="89" spans="1:9" x14ac:dyDescent="0.25">
      <c r="A89" s="79" t="s">
        <v>177</v>
      </c>
      <c r="B89" s="132" t="s">
        <v>178</v>
      </c>
      <c r="C89" s="132"/>
      <c r="D89" s="74"/>
      <c r="E89" s="74"/>
      <c r="F89" s="74"/>
      <c r="G89" s="74"/>
      <c r="H89" s="133">
        <v>0.2</v>
      </c>
    </row>
    <row r="90" spans="1:9" x14ac:dyDescent="0.25">
      <c r="A90" s="79" t="s">
        <v>179</v>
      </c>
      <c r="B90" s="132" t="s">
        <v>180</v>
      </c>
      <c r="C90" s="132"/>
      <c r="D90" s="74"/>
      <c r="E90" s="74"/>
      <c r="F90" s="74"/>
      <c r="G90" s="74"/>
      <c r="H90" s="133">
        <v>0.6</v>
      </c>
    </row>
    <row r="91" spans="1:9" x14ac:dyDescent="0.25">
      <c r="A91" s="79" t="s">
        <v>181</v>
      </c>
      <c r="B91" s="132" t="s">
        <v>182</v>
      </c>
      <c r="C91" s="132"/>
      <c r="D91" s="74"/>
      <c r="E91" s="74"/>
      <c r="F91" s="74"/>
      <c r="G91" s="74"/>
      <c r="H91" s="133">
        <v>2.5</v>
      </c>
    </row>
    <row r="92" spans="1:9" x14ac:dyDescent="0.25">
      <c r="A92" s="79" t="s">
        <v>183</v>
      </c>
      <c r="B92" s="132" t="s">
        <v>184</v>
      </c>
      <c r="C92" s="132"/>
      <c r="D92" s="74"/>
      <c r="E92" s="74"/>
      <c r="F92" s="74"/>
      <c r="G92" s="74"/>
      <c r="H92" s="133">
        <v>3</v>
      </c>
    </row>
    <row r="93" spans="1:9" x14ac:dyDescent="0.25">
      <c r="A93" s="79" t="s">
        <v>185</v>
      </c>
      <c r="B93" s="132" t="s">
        <v>186</v>
      </c>
      <c r="C93" s="132"/>
      <c r="D93" s="74"/>
      <c r="E93" s="74"/>
      <c r="F93" s="74"/>
      <c r="G93" s="74"/>
      <c r="H93" s="133">
        <v>8</v>
      </c>
    </row>
    <row r="94" spans="1:9" x14ac:dyDescent="0.25">
      <c r="A94" s="79" t="s">
        <v>187</v>
      </c>
      <c r="B94" s="132" t="s">
        <v>188</v>
      </c>
      <c r="C94" s="132"/>
      <c r="D94" s="74"/>
      <c r="E94" s="74"/>
      <c r="F94" s="74"/>
      <c r="G94" s="74"/>
      <c r="H94" s="133">
        <v>1</v>
      </c>
    </row>
    <row r="95" spans="1:9" x14ac:dyDescent="0.25">
      <c r="A95" s="79"/>
      <c r="B95" s="130" t="s">
        <v>189</v>
      </c>
      <c r="C95" s="130"/>
      <c r="D95" s="74"/>
      <c r="E95" s="74"/>
      <c r="F95" s="74"/>
      <c r="G95" s="74"/>
      <c r="H95" s="134">
        <f>SUM(H86:H94)</f>
        <v>37.799999999999997</v>
      </c>
    </row>
    <row r="96" spans="1:9" x14ac:dyDescent="0.25">
      <c r="A96" s="79"/>
      <c r="B96" s="135"/>
      <c r="C96" s="135"/>
      <c r="D96" s="74"/>
      <c r="E96" s="74"/>
      <c r="F96" s="74"/>
      <c r="G96" s="74"/>
      <c r="H96" s="131"/>
    </row>
    <row r="97" spans="1:8" x14ac:dyDescent="0.25">
      <c r="A97" s="79"/>
      <c r="B97" s="130" t="s">
        <v>190</v>
      </c>
      <c r="C97" s="130"/>
      <c r="D97" s="74"/>
      <c r="E97" s="74"/>
      <c r="F97" s="74"/>
      <c r="G97" s="74"/>
      <c r="H97" s="131"/>
    </row>
    <row r="98" spans="1:8" x14ac:dyDescent="0.25">
      <c r="A98" s="79" t="s">
        <v>191</v>
      </c>
      <c r="B98" s="132" t="s">
        <v>192</v>
      </c>
      <c r="C98" s="132"/>
      <c r="D98" s="74"/>
      <c r="E98" s="74"/>
      <c r="F98" s="74"/>
      <c r="G98" s="74"/>
      <c r="H98" s="131">
        <v>17.75</v>
      </c>
    </row>
    <row r="99" spans="1:8" x14ac:dyDescent="0.25">
      <c r="A99" s="79" t="s">
        <v>193</v>
      </c>
      <c r="B99" s="132" t="s">
        <v>194</v>
      </c>
      <c r="C99" s="132"/>
      <c r="D99" s="74"/>
      <c r="E99" s="74"/>
      <c r="F99" s="74"/>
      <c r="G99" s="74"/>
      <c r="H99" s="131">
        <v>3.41</v>
      </c>
    </row>
    <row r="100" spans="1:8" x14ac:dyDescent="0.25">
      <c r="A100" s="79" t="s">
        <v>195</v>
      </c>
      <c r="B100" s="132" t="s">
        <v>196</v>
      </c>
      <c r="C100" s="132"/>
      <c r="D100" s="74"/>
      <c r="E100" s="74"/>
      <c r="F100" s="74"/>
      <c r="G100" s="74"/>
      <c r="H100" s="131">
        <v>0.88</v>
      </c>
    </row>
    <row r="101" spans="1:8" x14ac:dyDescent="0.25">
      <c r="A101" s="79" t="s">
        <v>197</v>
      </c>
      <c r="B101" s="132" t="s">
        <v>198</v>
      </c>
      <c r="C101" s="132"/>
      <c r="D101" s="74"/>
      <c r="E101" s="74"/>
      <c r="F101" s="74"/>
      <c r="G101" s="74"/>
      <c r="H101" s="131">
        <v>10.58</v>
      </c>
    </row>
    <row r="102" spans="1:8" x14ac:dyDescent="0.25">
      <c r="A102" s="79" t="s">
        <v>199</v>
      </c>
      <c r="B102" s="132" t="s">
        <v>200</v>
      </c>
      <c r="C102" s="132"/>
      <c r="D102" s="74"/>
      <c r="E102" s="74"/>
      <c r="F102" s="74"/>
      <c r="G102" s="74"/>
      <c r="H102" s="131">
        <v>7.0000000000000007E-2</v>
      </c>
    </row>
    <row r="103" spans="1:8" x14ac:dyDescent="0.25">
      <c r="A103" s="79" t="s">
        <v>201</v>
      </c>
      <c r="B103" s="132" t="s">
        <v>202</v>
      </c>
      <c r="C103" s="132"/>
      <c r="D103" s="74"/>
      <c r="E103" s="74"/>
      <c r="F103" s="74"/>
      <c r="G103" s="74"/>
      <c r="H103" s="131">
        <v>0.71</v>
      </c>
    </row>
    <row r="104" spans="1:8" x14ac:dyDescent="0.25">
      <c r="A104" s="79" t="s">
        <v>203</v>
      </c>
      <c r="B104" s="132" t="s">
        <v>204</v>
      </c>
      <c r="C104" s="132"/>
      <c r="D104" s="74"/>
      <c r="E104" s="74"/>
      <c r="F104" s="74"/>
      <c r="G104" s="74"/>
      <c r="H104" s="131">
        <v>1.3</v>
      </c>
    </row>
    <row r="105" spans="1:8" x14ac:dyDescent="0.25">
      <c r="A105" s="79" t="s">
        <v>205</v>
      </c>
      <c r="B105" s="132" t="s">
        <v>206</v>
      </c>
      <c r="C105" s="132"/>
      <c r="D105" s="74"/>
      <c r="E105" s="74"/>
      <c r="F105" s="74"/>
      <c r="G105" s="74"/>
      <c r="H105" s="131">
        <v>0.11</v>
      </c>
    </row>
    <row r="106" spans="1:8" x14ac:dyDescent="0.25">
      <c r="A106" s="79" t="s">
        <v>207</v>
      </c>
      <c r="B106" s="132" t="s">
        <v>208</v>
      </c>
      <c r="C106" s="132"/>
      <c r="D106" s="74"/>
      <c r="E106" s="74"/>
      <c r="F106" s="74"/>
      <c r="G106" s="74"/>
      <c r="H106" s="131">
        <v>12.3</v>
      </c>
    </row>
    <row r="107" spans="1:8" x14ac:dyDescent="0.25">
      <c r="A107" s="79" t="s">
        <v>209</v>
      </c>
      <c r="B107" s="132" t="s">
        <v>210</v>
      </c>
      <c r="C107" s="132"/>
      <c r="D107" s="74"/>
      <c r="E107" s="74"/>
      <c r="F107" s="74"/>
      <c r="G107" s="74"/>
      <c r="H107" s="131">
        <v>0.03</v>
      </c>
    </row>
    <row r="108" spans="1:8" x14ac:dyDescent="0.25">
      <c r="A108" s="79"/>
      <c r="B108" s="130" t="s">
        <v>211</v>
      </c>
      <c r="C108" s="130"/>
      <c r="D108" s="74"/>
      <c r="E108" s="74"/>
      <c r="F108" s="74"/>
      <c r="G108" s="74"/>
      <c r="H108" s="136">
        <f>SUM(H98:H107)</f>
        <v>47.14</v>
      </c>
    </row>
    <row r="109" spans="1:8" x14ac:dyDescent="0.25">
      <c r="A109" s="79"/>
      <c r="B109" s="132"/>
      <c r="C109" s="132"/>
      <c r="D109" s="74"/>
      <c r="E109" s="74"/>
      <c r="F109" s="74"/>
      <c r="G109" s="74"/>
      <c r="H109" s="131"/>
    </row>
    <row r="110" spans="1:8" x14ac:dyDescent="0.25">
      <c r="A110" s="79"/>
      <c r="B110" s="130" t="s">
        <v>212</v>
      </c>
      <c r="C110" s="130"/>
      <c r="D110" s="74"/>
      <c r="E110" s="74"/>
      <c r="F110" s="74"/>
      <c r="G110" s="74"/>
      <c r="H110" s="131"/>
    </row>
    <row r="111" spans="1:8" x14ac:dyDescent="0.25">
      <c r="A111" s="79" t="s">
        <v>213</v>
      </c>
      <c r="B111" s="132" t="s">
        <v>214</v>
      </c>
      <c r="C111" s="132"/>
      <c r="D111" s="74"/>
      <c r="E111" s="74"/>
      <c r="F111" s="74"/>
      <c r="G111" s="74"/>
      <c r="H111" s="131">
        <v>3.81</v>
      </c>
    </row>
    <row r="112" spans="1:8" x14ac:dyDescent="0.25">
      <c r="A112" s="79" t="s">
        <v>215</v>
      </c>
      <c r="B112" s="132" t="s">
        <v>216</v>
      </c>
      <c r="C112" s="132"/>
      <c r="D112" s="74"/>
      <c r="E112" s="74"/>
      <c r="F112" s="74"/>
      <c r="G112" s="74"/>
      <c r="H112" s="131">
        <v>0.09</v>
      </c>
    </row>
    <row r="113" spans="1:8" x14ac:dyDescent="0.25">
      <c r="A113" s="79" t="s">
        <v>217</v>
      </c>
      <c r="B113" s="132" t="s">
        <v>218</v>
      </c>
      <c r="C113" s="132"/>
      <c r="D113" s="74"/>
      <c r="E113" s="74"/>
      <c r="F113" s="74"/>
      <c r="G113" s="74"/>
      <c r="H113" s="131">
        <v>1.71</v>
      </c>
    </row>
    <row r="114" spans="1:8" x14ac:dyDescent="0.25">
      <c r="A114" s="79" t="s">
        <v>219</v>
      </c>
      <c r="B114" s="132" t="s">
        <v>220</v>
      </c>
      <c r="C114" s="132"/>
      <c r="D114" s="74"/>
      <c r="E114" s="74"/>
      <c r="F114" s="74"/>
      <c r="G114" s="74"/>
      <c r="H114" s="131">
        <v>3.82</v>
      </c>
    </row>
    <row r="115" spans="1:8" x14ac:dyDescent="0.25">
      <c r="A115" s="79" t="s">
        <v>221</v>
      </c>
      <c r="B115" s="132" t="s">
        <v>222</v>
      </c>
      <c r="C115" s="132"/>
      <c r="D115" s="74"/>
      <c r="E115" s="74"/>
      <c r="F115" s="74"/>
      <c r="G115" s="74"/>
      <c r="H115" s="131">
        <v>0.32</v>
      </c>
    </row>
    <row r="116" spans="1:8" x14ac:dyDescent="0.25">
      <c r="A116" s="79"/>
      <c r="B116" s="130" t="s">
        <v>223</v>
      </c>
      <c r="C116" s="130"/>
      <c r="D116" s="74"/>
      <c r="E116" s="74"/>
      <c r="F116" s="74"/>
      <c r="G116" s="74"/>
      <c r="H116" s="136">
        <f>SUM(H111:H115)</f>
        <v>9.75</v>
      </c>
    </row>
    <row r="117" spans="1:8" x14ac:dyDescent="0.25">
      <c r="A117" s="79"/>
      <c r="B117" s="132"/>
      <c r="C117" s="132"/>
      <c r="D117" s="74"/>
      <c r="E117" s="74"/>
      <c r="F117" s="74"/>
      <c r="G117" s="74"/>
      <c r="H117" s="131"/>
    </row>
    <row r="118" spans="1:8" x14ac:dyDescent="0.25">
      <c r="A118" s="79"/>
      <c r="B118" s="130" t="s">
        <v>224</v>
      </c>
      <c r="C118" s="130"/>
      <c r="D118" s="74"/>
      <c r="E118" s="74"/>
      <c r="F118" s="74"/>
      <c r="G118" s="74"/>
      <c r="H118" s="131"/>
    </row>
    <row r="119" spans="1:8" x14ac:dyDescent="0.25">
      <c r="A119" s="79" t="s">
        <v>225</v>
      </c>
      <c r="B119" s="132" t="s">
        <v>226</v>
      </c>
      <c r="C119" s="132"/>
      <c r="D119" s="74"/>
      <c r="E119" s="74"/>
      <c r="F119" s="74"/>
      <c r="G119" s="74"/>
      <c r="H119" s="131">
        <v>17.82</v>
      </c>
    </row>
    <row r="120" spans="1:8" x14ac:dyDescent="0.25">
      <c r="A120" s="79" t="s">
        <v>227</v>
      </c>
      <c r="B120" s="132" t="s">
        <v>228</v>
      </c>
      <c r="C120" s="132"/>
      <c r="D120" s="74"/>
      <c r="E120" s="74"/>
      <c r="F120" s="74"/>
      <c r="G120" s="74"/>
      <c r="H120" s="131">
        <v>0.34</v>
      </c>
    </row>
    <row r="121" spans="1:8" x14ac:dyDescent="0.25">
      <c r="A121" s="79"/>
      <c r="B121" s="130" t="s">
        <v>229</v>
      </c>
      <c r="C121" s="130"/>
      <c r="D121" s="74"/>
      <c r="E121" s="74"/>
      <c r="F121" s="74"/>
      <c r="G121" s="74"/>
      <c r="H121" s="136">
        <f>SUM(H119:H120)</f>
        <v>18.16</v>
      </c>
    </row>
    <row r="122" spans="1:8" ht="15.75" thickBot="1" x14ac:dyDescent="0.3">
      <c r="A122" s="79"/>
      <c r="B122" s="74"/>
      <c r="C122" s="74"/>
      <c r="D122" s="74"/>
      <c r="E122" s="74"/>
      <c r="F122" s="74"/>
      <c r="G122" s="74"/>
      <c r="H122" s="131"/>
    </row>
    <row r="123" spans="1:8" ht="15.75" thickBot="1" x14ac:dyDescent="0.3">
      <c r="A123" s="137"/>
      <c r="B123" s="125"/>
      <c r="C123" s="125" t="s">
        <v>230</v>
      </c>
      <c r="D123" s="125"/>
      <c r="E123" s="125"/>
      <c r="F123" s="125"/>
      <c r="G123" s="125"/>
      <c r="H123" s="138">
        <f>SUM(H95,H108,H116,H121)</f>
        <v>112.85</v>
      </c>
    </row>
    <row r="124" spans="1:8" x14ac:dyDescent="0.25">
      <c r="A124" s="127" t="s">
        <v>231</v>
      </c>
      <c r="B124" s="128"/>
      <c r="C124" s="128"/>
      <c r="D124" s="128"/>
      <c r="E124" s="128"/>
      <c r="F124" s="128"/>
      <c r="G124" s="128"/>
      <c r="H124" s="129"/>
    </row>
    <row r="125" spans="1:8" ht="15.75" thickBot="1" x14ac:dyDescent="0.3">
      <c r="A125" s="139"/>
      <c r="B125" s="140"/>
      <c r="C125" s="140"/>
      <c r="D125" s="140"/>
      <c r="E125" s="140"/>
      <c r="F125" s="140"/>
      <c r="G125" s="140"/>
      <c r="H125" s="141"/>
    </row>
    <row r="126" spans="1:8" ht="15.75" thickBot="1" x14ac:dyDescent="0.3">
      <c r="A126" s="137"/>
      <c r="B126" s="142"/>
      <c r="C126" s="125" t="s">
        <v>168</v>
      </c>
      <c r="D126" s="125"/>
      <c r="E126" s="125"/>
      <c r="F126" s="125"/>
      <c r="G126" s="125"/>
      <c r="H126" s="143" t="s">
        <v>232</v>
      </c>
    </row>
    <row r="127" spans="1:8" x14ac:dyDescent="0.25">
      <c r="A127" s="79"/>
      <c r="B127" s="74"/>
      <c r="C127" s="74"/>
      <c r="D127" s="74"/>
      <c r="E127" s="74"/>
      <c r="F127" s="74"/>
      <c r="G127" s="74"/>
      <c r="H127" s="131"/>
    </row>
    <row r="128" spans="1:8" x14ac:dyDescent="0.25">
      <c r="A128" s="79"/>
      <c r="B128" s="74"/>
      <c r="C128" s="74" t="s">
        <v>233</v>
      </c>
      <c r="D128" s="74"/>
      <c r="E128" s="74"/>
      <c r="F128" s="74"/>
      <c r="G128" s="74"/>
      <c r="H128" s="133">
        <v>5.5</v>
      </c>
    </row>
    <row r="129" spans="1:8" x14ac:dyDescent="0.25">
      <c r="A129" s="79"/>
      <c r="B129" s="74"/>
      <c r="C129" s="74" t="s">
        <v>234</v>
      </c>
      <c r="D129" s="74"/>
      <c r="E129" s="74"/>
      <c r="F129" s="74"/>
      <c r="G129" s="74"/>
      <c r="H129" s="133">
        <v>8.9600000000000009</v>
      </c>
    </row>
    <row r="130" spans="1:8" x14ac:dyDescent="0.25">
      <c r="A130" s="79"/>
      <c r="B130" s="74"/>
      <c r="C130" s="74" t="s">
        <v>235</v>
      </c>
      <c r="D130" s="74"/>
      <c r="E130" s="74"/>
      <c r="F130" s="74"/>
      <c r="G130" s="74"/>
      <c r="H130" s="133">
        <v>1.39</v>
      </c>
    </row>
    <row r="131" spans="1:8" x14ac:dyDescent="0.25">
      <c r="A131" s="79"/>
      <c r="B131" s="74"/>
      <c r="C131" s="74" t="s">
        <v>236</v>
      </c>
      <c r="D131" s="74"/>
      <c r="E131" s="74"/>
      <c r="F131" s="74"/>
      <c r="G131" s="74"/>
      <c r="H131" s="133">
        <v>1</v>
      </c>
    </row>
    <row r="132" spans="1:8" x14ac:dyDescent="0.25">
      <c r="A132" s="79"/>
      <c r="B132" s="74"/>
      <c r="C132" s="74" t="s">
        <v>237</v>
      </c>
      <c r="D132" s="74"/>
      <c r="E132" s="74"/>
      <c r="F132" s="74"/>
      <c r="G132" s="74"/>
      <c r="H132" s="133">
        <v>1.27</v>
      </c>
    </row>
    <row r="133" spans="1:8" x14ac:dyDescent="0.25">
      <c r="A133" s="79"/>
      <c r="B133" s="74"/>
      <c r="C133" s="74" t="s">
        <v>238</v>
      </c>
      <c r="D133" s="74" t="s">
        <v>239</v>
      </c>
      <c r="E133" s="74"/>
      <c r="F133" s="74"/>
      <c r="G133" s="74"/>
      <c r="H133" s="133">
        <v>0.65</v>
      </c>
    </row>
    <row r="134" spans="1:8" x14ac:dyDescent="0.25">
      <c r="A134" s="79"/>
      <c r="B134" s="74"/>
      <c r="C134" s="74"/>
      <c r="D134" s="74" t="s">
        <v>240</v>
      </c>
      <c r="E134" s="74"/>
      <c r="F134" s="74"/>
      <c r="G134" s="74"/>
      <c r="H134" s="133">
        <v>3</v>
      </c>
    </row>
    <row r="135" spans="1:8" x14ac:dyDescent="0.25">
      <c r="A135" s="79"/>
      <c r="B135" s="74"/>
      <c r="C135" s="74"/>
      <c r="D135" s="74" t="s">
        <v>241</v>
      </c>
      <c r="E135" s="74"/>
      <c r="F135" s="74"/>
      <c r="G135" s="74"/>
      <c r="H135" s="133">
        <v>2</v>
      </c>
    </row>
    <row r="136" spans="1:8" ht="15.75" thickBot="1" x14ac:dyDescent="0.3">
      <c r="A136" s="139"/>
      <c r="B136" s="140"/>
      <c r="C136" s="140"/>
      <c r="D136" s="140"/>
      <c r="E136" s="140"/>
      <c r="F136" s="140"/>
      <c r="G136" s="140"/>
      <c r="H136" s="141"/>
    </row>
  </sheetData>
  <mergeCells count="59">
    <mergeCell ref="B120:C120"/>
    <mergeCell ref="B121:C121"/>
    <mergeCell ref="A2:H2"/>
    <mergeCell ref="B114:C114"/>
    <mergeCell ref="B115:C115"/>
    <mergeCell ref="B116:C116"/>
    <mergeCell ref="B117:C117"/>
    <mergeCell ref="B118:C118"/>
    <mergeCell ref="B119:C119"/>
    <mergeCell ref="B108:C108"/>
    <mergeCell ref="B109:C109"/>
    <mergeCell ref="B110:C110"/>
    <mergeCell ref="B111:C111"/>
    <mergeCell ref="B112:C112"/>
    <mergeCell ref="B113:C113"/>
    <mergeCell ref="B102:C102"/>
    <mergeCell ref="B103:C103"/>
    <mergeCell ref="B104:C104"/>
    <mergeCell ref="B105:C105"/>
    <mergeCell ref="B106:C106"/>
    <mergeCell ref="B107:C107"/>
    <mergeCell ref="B95:C95"/>
    <mergeCell ref="B97:C97"/>
    <mergeCell ref="B98:C98"/>
    <mergeCell ref="B99:C99"/>
    <mergeCell ref="B100:C100"/>
    <mergeCell ref="B101:C101"/>
    <mergeCell ref="B89:C89"/>
    <mergeCell ref="B90:C90"/>
    <mergeCell ref="B91:C91"/>
    <mergeCell ref="B92:C92"/>
    <mergeCell ref="B93:C93"/>
    <mergeCell ref="B94:C94"/>
    <mergeCell ref="A82:H82"/>
    <mergeCell ref="B83:C83"/>
    <mergeCell ref="B85:C85"/>
    <mergeCell ref="B86:C86"/>
    <mergeCell ref="B87:C87"/>
    <mergeCell ref="B88:C88"/>
    <mergeCell ref="A76:H76"/>
    <mergeCell ref="A77:H77"/>
    <mergeCell ref="A78:H78"/>
    <mergeCell ref="A79:H79"/>
    <mergeCell ref="A80:H80"/>
    <mergeCell ref="A81:H81"/>
    <mergeCell ref="A70:G70"/>
    <mergeCell ref="A71:F71"/>
    <mergeCell ref="A72:F72"/>
    <mergeCell ref="A73:F73"/>
    <mergeCell ref="A74:H74"/>
    <mergeCell ref="A75:H75"/>
    <mergeCell ref="A21:G21"/>
    <mergeCell ref="B22:H22"/>
    <mergeCell ref="B31:H31"/>
    <mergeCell ref="A43:G43"/>
    <mergeCell ref="B44:H44"/>
    <mergeCell ref="A57:G57"/>
    <mergeCell ref="A5:H5"/>
    <mergeCell ref="B7:H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Fernandes do Nascimento</dc:creator>
  <cp:lastModifiedBy>Diego Fernandes do Nascimento</cp:lastModifiedBy>
  <dcterms:created xsi:type="dcterms:W3CDTF">2021-10-22T13:26:52Z</dcterms:created>
  <dcterms:modified xsi:type="dcterms:W3CDTF">2021-10-22T13:37:24Z</dcterms:modified>
</cp:coreProperties>
</file>